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2-12-21" sheetId="2" r:id="rId2"/>
    <sheet name="SO 03-00-01" sheetId="3" r:id="rId3"/>
    <sheet name="SO 02-12-01" sheetId="4" r:id="rId4"/>
    <sheet name="SO 03-13-01" sheetId="5" r:id="rId5"/>
    <sheet name="SO 01-21-01" sheetId="6" r:id="rId6"/>
    <sheet name="SO 01-86-01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<sst xmlns="http://schemas.openxmlformats.org/spreadsheetml/2006/main" count="3055" uniqueCount="727">
  <si>
    <t>Aspe</t>
  </si>
  <si>
    <t>Rekapitulace ceny</t>
  </si>
  <si>
    <t>S632000600-zm02</t>
  </si>
  <si>
    <t>Přesun zastávky Závišín na trati Březnice - Strakonice</t>
  </si>
  <si>
    <t>ZŘ</t>
  </si>
  <si>
    <t>20230424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</si>
  <si>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</si>
  <si>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</si>
  <si>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</si>
  <si>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</si>
  <si>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</si>
  <si>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</si>
  <si>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</si>
  <si>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</si>
  <si>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</t>
  </si>
  <si>
    <t>Železniční sdělovací zařízení</t>
  </si>
  <si>
    <t xml:space="preserve">  PS 02-12-21</t>
  </si>
  <si>
    <t>Rozhlasové zařízení zast. Závišín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</si>
  <si>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</si>
  <si>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</si>
  <si>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</si>
  <si>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</si>
  <si>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</si>
  <si>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</si>
  <si>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</si>
  <si>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</si>
  <si>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</si>
  <si>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</si>
  <si>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</si>
  <si>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</si>
  <si>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</si>
  <si>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</si>
  <si>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</si>
  <si>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</si>
  <si>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</si>
  <si>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</si>
  <si>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</si>
  <si>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</si>
  <si>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</si>
  <si>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</si>
  <si>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</si>
  <si>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</si>
  <si>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</si>
  <si>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</si>
  <si>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</si>
  <si>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02-12-21</t>
  </si>
  <si>
    <t>SD</t>
  </si>
  <si>
    <t>.1</t>
  </si>
  <si>
    <t>Rack a příslušenství</t>
  </si>
  <si>
    <t>P</t>
  </si>
  <si>
    <t>1</t>
  </si>
  <si>
    <t>75JB43</t>
  </si>
  <si>
    <t/>
  </si>
  <si>
    <t>DATOVÝ ROZVADĚČ 19" 800X800 DO 47 U</t>
  </si>
  <si>
    <t>KUS</t>
  </si>
  <si>
    <t>2022_OTSKP</t>
  </si>
  <si>
    <t>PP</t>
  </si>
  <si>
    <t>1. Položka obsahuje:      
– dodávku specifikovaného bloku/zařízení včetně potřebného drobného montážního      
materiálu      
– dodávku souvisejícího příslušenství pro specifikovaný blok/zařízení      
– dopravu a skladování      
2. Položka neobsahuje:      
X      
3. Způsob měření:      
Udává se počet kusů kompletní konstrukce nebo práce.</t>
  </si>
  <si>
    <t>VV</t>
  </si>
  <si>
    <t>TS</t>
  </si>
  <si>
    <t>75JB4X</t>
  </si>
  <si>
    <t>DATOVÝ ROZVADĚČ 19" 800X800 - MONTÁŽ</t>
  </si>
  <si>
    <t>1. Položka obsahuje:      
– kompletní montáž specifikovaného bloku/zařízení a souvisejícího příslušenství včetně      
drobného montážního materiálu      
– veškeré potřebné mechanizmy, včetně obsluhy, náklady na mzdy a přibližné (průměrné)      
náklady na pořízení potřebných materiálů včetně všech ostatních vedlejších nákladů      
2. Položka neobsahuje:      
X      
3. Způsob měření:      
Udává se počet kusů kompletní konstrukce nebo práce.</t>
  </si>
  <si>
    <t>746676</t>
  </si>
  <si>
    <t>VYSOKORYCHLOSTNÍ MODEM NA METALICKÉ VEDENÍ, DO 2 MBIT/S, ROZHRANÍ A PROTOKOL DLE SPECIFIKACE</t>
  </si>
  <si>
    <t>1. Položka obsahuje:      
– veškerý podružný, spojovací a pomocný materiál vč. přepěťových ochran. Dále obsahuje      
uživatelskou úpravu komunikačního SW PLC, parametrizaci, nastavení a uvedení do provozu      
nebo komplexní přenastavení stávajícího PLC po úpravách komunikace na nadřízený ŘS      
(PLC) vč. úpravy nebo definice protokolu      
– dodávku včetně kompletní montáže      
– technický popis viz. projektová dokumentace      
– výrobní dokumentaci, uvedení do provozu, předepsané zkoušky, revize a atesty      
– veškeré potřebné mechanizmy, včetně obsluhy, náklady na mzdy a přibližné (průměrné)      
náklady na pořízení potřebných materiálů      
– dopravu a skladování      
2. Položka neobsahuje:      
X      
3. Způsob měření:      
Udává se počet kusů kompletní konstrukce nebo práce.</t>
  </si>
  <si>
    <t>4</t>
  </si>
  <si>
    <t>75K321</t>
  </si>
  <si>
    <t>ZÁLOŽNÍ ZDROJ UPS 230 V DO 1000 VA - DODÁVKA</t>
  </si>
  <si>
    <t>5</t>
  </si>
  <si>
    <t>75K32X</t>
  </si>
  <si>
    <t>ZÁLOŽNÍ ZDROJ UPS 230 V DO 1000 VA - MONTÁŽ</t>
  </si>
  <si>
    <t>1. Položka obsahuje:      
– kompletní montáž (oživení, konfigurace, nastavení a uvedení do provozu) specifikovaného      
bloku/zařízení a souvisejícího příslušenství včetně drobného montážního materiálu      
– veškeré potřebné mechanizmy, včetně obsluhy, náklady na mzdy a přibližné (průměrné)      
náklady na pořízení potřebných materiálů včetně všech ostatních vedlejších nákladů      
2. Položka neobsahuje:      
X      
3. Způsob měření:      
Udává se počet kusů kompletní konstrukce nebo práce.</t>
  </si>
  <si>
    <t>Rozhlas</t>
  </si>
  <si>
    <t>6</t>
  </si>
  <si>
    <t>75L111</t>
  </si>
  <si>
    <t>ROZHLASOVÁ ÚSTŘEDNA DIGITÁLNÍ (IP) PROVEDENÍ</t>
  </si>
  <si>
    <t>1. Položka obsahuje:      
– dodávku specifikovaného bloku/zařízení včetně potřebného drobného montážního      
materiálu      
– dodávku souvisejícího příslušenství pro specifikovaný blok/zařízení      
– dopravu a skladování      
– kompletní montáž (oživení, konfigurace, nastavení a uvedení do provozu) specifikovaného      
bloku/zařízení a souvisejícího příslušenství včetně drobného montážního materiálu      
– veškeré potřebné mechanizmy, včetně obsluhy, náklady na mzdy a přibližné (průměrné)      
náklady na pořízení potřebných materiálů včetně všech ostatních vedlejších nákladů      
2. Položka neobsahuje:      
X      
3. Způsob měření:      
Udává se počet kusů kompletní konstrukce a práce.</t>
  </si>
  <si>
    <t>7</t>
  </si>
  <si>
    <t>75L175</t>
  </si>
  <si>
    <t>REPRODUKTOR VENKOVNÍ TLAKOVÝ S NASTAVITELNÝM VÝKONEM</t>
  </si>
  <si>
    <t>8</t>
  </si>
  <si>
    <t>75L162</t>
  </si>
  <si>
    <t>ROZHLASOVÉ PŘÍSLUŠENSTVÍ - SVORKOVNICE PRO SKLOPNÝ ROZHLASOVÝ STOŽÁR</t>
  </si>
  <si>
    <t>9</t>
  </si>
  <si>
    <t>75L161</t>
  </si>
  <si>
    <t>ROZHLASOVÉ PŘÍSLUŠENSTVÍ - KONZOLA PRO REPRODUKTOR</t>
  </si>
  <si>
    <t>10</t>
  </si>
  <si>
    <t>75L163</t>
  </si>
  <si>
    <t>ROZHLASOVÉ PŘÍSLUŠENSTVÍ - ROZVODNÁ KRABICE PRO ROZHLAS</t>
  </si>
  <si>
    <t>11</t>
  </si>
  <si>
    <t>75IF41</t>
  </si>
  <si>
    <t>MONTÁŽNÍ RÁM DO 10+1</t>
  </si>
  <si>
    <t>1. Položka obsahuje:      
– dodávku specifikovaného bloku/zařízení včetně potřebného drobného montážního      
materiálu      
– dodávku souvisejícího příslušenství pro specifikovaný blok/zařízení      
– dopravu a skladování      
– kompletní montáž specifikovaného bloku/zařízení a souvisejícího příslušenství včetně      
potřebného drobného montážního materiálu      
– veškeré potřebné mechanizmy, včetně obsluhy, náklady na mzdy a přibližné (průměrné)      
náklady na pořízení potřebných materiálů včetně všech ostatních vedlejších nákladů      
2. Položka neobsahuje:      
X      
3. Způsob měření:      
Udává se počet kusů kompletní konstrukce a práce.</t>
  </si>
  <si>
    <t>12</t>
  </si>
  <si>
    <t>75IF11</t>
  </si>
  <si>
    <t>SPOJOVACÍ SVORKOVNICE 2/10</t>
  </si>
  <si>
    <t>13</t>
  </si>
  <si>
    <t>744811</t>
  </si>
  <si>
    <t>PROUDOVÝ CHRÁNIČ DVOUPÓLOVÝ S NADPROUDOVOU OCHRANOU (10 KA) DO 30 MA, DO 25 A</t>
  </si>
  <si>
    <t>1. Položka obsahuje:      
– veškerý spojovací materiál vč. připojovacího vedení      
– technický popis viz. projektová dokumentace      
2. Položka neobsahuje:      
X      
3. Způsob měření:      
Udává se počet kusů kompletní konstrukce nebo práce.</t>
  </si>
  <si>
    <t>14</t>
  </si>
  <si>
    <t>75I321</t>
  </si>
  <si>
    <t>KABEL ZEMNÍ DVOUPLÁŠŤOVÝ S PANCÍŘEM PRŮMĚRU ŽÍLY 0,8 MM DO 5XN</t>
  </si>
  <si>
    <t>KMČTYŘKA</t>
  </si>
  <si>
    <t>1. Položka obsahuje:    
– dodávku specifikované kabelizace včetně potřebného drobného montážního materiálu    
– dopravu a skladování    
– práce spojené s montáží specifikované kabelizace specifikovaným způsobem (uložení na    
konstrukci, uložení, zatažení)    
– veškeré potřebné mechanizmy, včetně obsluhy, náklady na mzdy a přibližné (průměrné)    
náklady na pořízení potřebných materiálů    
2. Položka neobsahuje:    
X    
3. Způsob měření:    
Dodávka a montáž specifikované kabelizace se měří v délce udané v kmčtyřkách.</t>
  </si>
  <si>
    <t>15</t>
  </si>
  <si>
    <t>742L13</t>
  </si>
  <si>
    <t>UKONČENÍ DVOU AŽ PĚTIŽÍLOVÉHO KABELU V ROZVADĚČI NEBO NA PŘÍSTROJI OD 25 DO 50 MM2</t>
  </si>
  <si>
    <t>1. Položka obsahuje:      
– všechny práce spojené s úpravou kabelů pro montáž včetně veškerého příslušentsví      
2. Položka neobsahuje:      
X      
3. Způsob měření:      
Udává se počet kusů kompletní konstrukce nebo práce.</t>
  </si>
  <si>
    <t>16</t>
  </si>
  <si>
    <t>75L166</t>
  </si>
  <si>
    <t>ROZHLASOVÉ PŘÍSLUŠENSTVÍ - GALVANICKÉ ODDĚLENÍ ROZHLASOVÝCH KABELOVÝCH ROZVODŮ</t>
  </si>
  <si>
    <t>17</t>
  </si>
  <si>
    <t>75IH91</t>
  </si>
  <si>
    <t>UKONČENÍ KABELU ŠTÍTEK KABELOVÝ</t>
  </si>
  <si>
    <t>1. Položka obsahuje:      
– dodávku specifikovaného bloku/zařízení včetně potřebného drobného montážního      
materiálu      
– dopravu a skladování      
– kompletní montáž specifikovaného bloku/zařízení a souvisejícího příslušenství včetně      
potřebného drobného montážního materiálu      
– veškeré potřebné mechanizmy, včetně obsluhy, náklady na mzdy a přibližné (průměrné)      
náklady na pořízení potřebných materiálů včetně všech ostatních vedlejších nákladů      
2. Položka neobsahuje:      
X      
3. Způsob měření:      
Udává se počet kusů kompletní konstrukce a práce.</t>
  </si>
  <si>
    <t>18</t>
  </si>
  <si>
    <t>75IH9X</t>
  </si>
  <si>
    <t>UKONČENÍ KABELU ŠTÍTEK KABELOVÝ - MONTÁŽ</t>
  </si>
  <si>
    <t>1. Položka obsahuje:      
– kompletní montáž specifikovaného bloku/zařízení a souvisejícího příslušenství včetně      
potřebného drobného montážního materiálu      
– veškeré potřebné mechanizmy, včetně obsluhy, náklady na mzdy a přibližné (průměrné)      
náklady na pořízení potřebných materiálů včetně všech ostatních vedlejších nákladů      
2. Položka neobsahuje:      
X      
3. Způsob měření:      
Udává se počet kusů kompletní konstrukce nebo práce.</t>
  </si>
  <si>
    <t>19</t>
  </si>
  <si>
    <t>701001</t>
  </si>
  <si>
    <t>OZNAČOVACÍ ŠTÍTEK KABELOVÉHO VEDENÍ, SPOJKY NEBO KABELOVÉ SKŘÍNĚ (VČETNĚ OBJÍMKY)</t>
  </si>
  <si>
    <t>1. Položka obsahuje:      
– pomocné mechanismy      
2. Položka neobsahuje:      
X      
3. Způsob měření:      
Měří se plocha v metrech čtverečných.</t>
  </si>
  <si>
    <t>20</t>
  </si>
  <si>
    <t>75L1B1</t>
  </si>
  <si>
    <t>ZKOUŠENÍ, NASTAVENÍ HLASITOSTI ROZHLASOVÉHO ZAŘÍZENÍ</t>
  </si>
  <si>
    <t>KOMPLET</t>
  </si>
  <si>
    <t>1. Položka obsahuje:      
– práce spojené se zkoušením, nastavením specifikovaného celku/bloku/zařízení včetně      
potřebného drobného montážního materiálu      
– veškeré potřebné mechanizmy (měřicí přístroje a měřící příslušenství), včetně obsluhy,      
náklady na mzdy a přibližné (průměrné) náklady na pořízení potřebných materiálů včetně      
všech ostatních vedlejších nákladů      
2. Položka neobsahuje:      
X      
3. Způsob měření:      
Udává se komplet odlišných materiálů a činností, které tvoří funkční nedělitelný celek daný      
názvem položky.</t>
  </si>
  <si>
    <t>21</t>
  </si>
  <si>
    <t>75IECY</t>
  </si>
  <si>
    <t>VENKOVNÍ TELEFONNÍ OBJEKT - DEMONTÁŽ</t>
  </si>
  <si>
    <t>1. Položka obsahuje:    
– demontáž (pro další využití/do šrotu) specifikovaného bloku/zařízení včetně potřebného    
drobného pomocného materiálu    
– veškeré potřebné mechanizmy, včetně obsluhy, náklady na mzdy a přibližné (průměrné)    
náklady na pořízení potřebných materiálů včetně všech ostatních vedlejších nákladů    
– odvoz demontovaného bloku/zařízení a skladování, případně ekologické likvidace    
bloku/zařízení    
2. Položka neobsahuje:    
X    
3. Způsob měření:    
Udává se počet kusů kompletní konstrukce nebo práce.    
75IECZ</t>
  </si>
  <si>
    <t>22</t>
  </si>
  <si>
    <t>7466R</t>
  </si>
  <si>
    <t>ÚPRAVA SW STÁVAJÍCÍHO ZAŘÍZENÍ VE STANICI BLATNÁ</t>
  </si>
  <si>
    <t>R-položka</t>
  </si>
  <si>
    <t>1. Položka obsahuje: 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– dodávku včetně kompletní montáže  – technický popis viz. projektová dokumentace  – prokázání technických a kvalitativních parametrů zařízení  – výrobní dokumentaci, uvedení do provozu, předepsané zkoušky, revize a atesty  – veškeré potřebné mechanizmy, včetně obsluhy, náklady na mzdy a přibližné (průměrné) náklady na pořízení potřebných materiálů 2. Položka neobsahuje:  X 3. Způsob měření: Udává se počet kusů kompletní konstrukce nebo práce.</t>
  </si>
  <si>
    <t>23</t>
  </si>
  <si>
    <t>75L1B2</t>
  </si>
  <si>
    <t>ZKOUŠENÍ, NASTAVENÍ A UVEDENÍ ROZHLASOVÉHO ZAŘÍZENÍ DO PROVOZU</t>
  </si>
  <si>
    <t>1. Položka obsahuje:      
– práce spojené se zkoušením, nastavením a uvedení do provozu specifikovaného      
celku/bloku/zařízení včetně potřebného drobného montážního materiálu      
– veškeré potřebné mechanizmy (měřicí přístroje a měřící příslušenství), včetně obsluhy,      
náklady na mzdy a přibližné (průměrné) náklady na pořízení potřebných materiálů včetně      
všech ostatních vedlejších nákladů      
2. Položka neobsahuje:      
X      
3. Způsob měření:      
Udává se komplet odlišných materiálů a činností, které tvoří funkční nedělitelný celek daný      
názvem položky.</t>
  </si>
  <si>
    <t>24</t>
  </si>
  <si>
    <t>703112</t>
  </si>
  <si>
    <t>KABELOVÝ ROŠT/LÁVKA NOSNÝ ŽÁROVĚ ZINKOVANÝ VČETNĚ UPEVNĚNÍ A PŘÍSLUŠENSTVÍ SVĚTLÉ ŠÍŘKY PŘES 100 DO 250 MM</t>
  </si>
  <si>
    <t>M</t>
  </si>
  <si>
    <t>1. Položka obsahuje:      
– kompletní montáž, rozměření, upevnění, sváření, řezání, spojování a pod.      
– veškerý spojovací a montážní materiál vč. upevňovacího materiálu ( stojky, držáky, konzoly      
apod.)      
– elektrické pospojování      
– pomocné mechanismy a nátěr      
2. Položka neobsahuje:      
– víko a kabelové příchytky      
3. Způsob měření:      
Měří se metr délkový.</t>
  </si>
  <si>
    <t>25</t>
  </si>
  <si>
    <t>02943R</t>
  </si>
  <si>
    <t>VYPRACOVÁNÍ RDS</t>
  </si>
  <si>
    <t>KPL</t>
  </si>
  <si>
    <t>2021_OTSKP</t>
  </si>
  <si>
    <t>zahrnuje veškeré náklady spojené s objednatelem požadovanými pracemi</t>
  </si>
  <si>
    <t>26</t>
  </si>
  <si>
    <t>702412</t>
  </si>
  <si>
    <t>KABELOVÝ PROSTUP DO OBJEKTU PŘES ZÁKLAD ZDĚNÝ SVĚTLÉ ŠÍŘKY PŘES 100 DO 200 MM</t>
  </si>
  <si>
    <t>1. Položka obsahuje:    
– kompletní montáž, rozměření, upevnění, sváření, řezání, spojování a pod.    
– veškerý spojovací a montážní materiál vč. upevňovacího materiálu ( stojky, držáky, konzoly    
apod.)    
– elektrické pospojování    
– pomocné mechanismy a nátěr    
2. Položka neobsahuje:    
– víko a kabelové příchytky    
3. Způsob měření:    
Měří se metr délkový.</t>
  </si>
  <si>
    <t>27</t>
  </si>
  <si>
    <t>702212</t>
  </si>
  <si>
    <t>KABELOVÁ CHRÁNIČKA ZEMNÍ DN PŘES 100 DO 200 MM</t>
  </si>
  <si>
    <t>1. Položka obsahuje:    
– proražení otvoru zdivem o průřezu od 0,01 do 0,025m2    
– úpravu a začištění omítky po montáži vedení    
– pomocné mechanismy    
2. Položka neobsahuje:    
– protipožární ucpávku    
3. Způsob měření:    
Udává se počet kusů kompletní konstrukce nebo práce.</t>
  </si>
  <si>
    <t>28</t>
  </si>
  <si>
    <t>702211</t>
  </si>
  <si>
    <t>KABELOVÁ CHRÁNIČKA ZEMNÍ DN DO 100 MM</t>
  </si>
  <si>
    <t>D.2.1.1</t>
  </si>
  <si>
    <t>Železniční svršek a spodek</t>
  </si>
  <si>
    <t xml:space="preserve">  SO 03-00-01</t>
  </si>
  <si>
    <t>Železniční svršek a spodek - zast. Závišín</t>
  </si>
  <si>
    <t>SO 03-00-01</t>
  </si>
  <si>
    <t>0</t>
  </si>
  <si>
    <t>VŠEOBECNÉ KONSTRUKCE A PRÁCE</t>
  </si>
  <si>
    <t>015111</t>
  </si>
  <si>
    <t>POPLATKY ZA LIKVIDACI ODPADŮ NEKONTAMINOVANÝCH - 17 05 04 VYTĚŽENÉ ZEMINY A HORNINY - I. TŘÍDA TĚŽITELNOSTI</t>
  </si>
  <si>
    <t>T</t>
  </si>
  <si>
    <t>vykop</t>
  </si>
  <si>
    <t>(390)*1,8t/m3</t>
  </si>
  <si>
    <t>Technická specifikace položky odpovídá příslušné cenové soustavě.</t>
  </si>
  <si>
    <t>015520</t>
  </si>
  <si>
    <t>POPLATKY ZA LIKVIDACI ODPADŮ NEBEZPEČNÝCH - 17 02 04* ŽELEZNIČNÍ PRAŽCE DŘEVĚNÉ</t>
  </si>
  <si>
    <t>odvoz pražců</t>
  </si>
  <si>
    <t>015210</t>
  </si>
  <si>
    <t>POPLATKY ZA LIKVIDACI ODPADŮ NEKONTAMINOVANÝCH - 17 01 01 ŽELEZNIČNÍ PRAŽCE BETONOVÉ</t>
  </si>
  <si>
    <t>800*0.272</t>
  </si>
  <si>
    <t>ZEMNÍ PRÁCE</t>
  </si>
  <si>
    <t>123738</t>
  </si>
  <si>
    <t>ODKOP PRO SPOD STAVBU SILNIC A ŽELEZNIC TŘ. I, ODVOZ DO 20KM</t>
  </si>
  <si>
    <t>M3</t>
  </si>
  <si>
    <t>390m3</t>
  </si>
  <si>
    <t>18110</t>
  </si>
  <si>
    <t>ÚPRAVA PLÁNĚ SE ZHUTNĚNÍM V HORNINĚ TŘ. I</t>
  </si>
  <si>
    <t>M2</t>
  </si>
  <si>
    <t>hutnění pláně</t>
  </si>
  <si>
    <t>11.5m*50m</t>
  </si>
  <si>
    <t>KOMUNIKACE</t>
  </si>
  <si>
    <t>512550</t>
  </si>
  <si>
    <t>KOLEJOVÉ LOŽE - ZŘÍZENÍ Z KAMENIVA HRUBÉHO DRCENÉHO (ŠTĚRK)</t>
  </si>
  <si>
    <t>50m*2.5m2 
50*2,5=125.000 [A]</t>
  </si>
  <si>
    <t>513550</t>
  </si>
  <si>
    <t>KOLEJOVÉ LOŽE - DOPLNĚNÍ Z KAMENIVA HRUBÉHO DRCENÉHO (ŠTĚRK)</t>
  </si>
  <si>
    <t>doplň. lože při podbíjení</t>
  </si>
  <si>
    <t>270.214m*2.5m2 
270,214*2,5=675.535 [A]</t>
  </si>
  <si>
    <t>501101</t>
  </si>
  <si>
    <t>ZŘÍZENÍ KONSTRUKČNÍ VRSTVY TĚLESA ŽELEZNIČNÍHO SPODKU ZE ŠTĚRKODRTI NOVÉ</t>
  </si>
  <si>
    <t>1.42m2*50m</t>
  </si>
  <si>
    <t>fr.0/32</t>
  </si>
  <si>
    <t>528352</t>
  </si>
  <si>
    <t>KOLEJ 49 E1, ROZD. "U", BEZSTYKOVÁ, PR. BET. BEZPODKLADNICOVÝ, UP. PRUŽNÉ</t>
  </si>
  <si>
    <t>výměna koleje</t>
  </si>
  <si>
    <t>odměřeno dle předkategorizace</t>
  </si>
  <si>
    <t>542121</t>
  </si>
  <si>
    <t>SMĚROVÉ A VÝŠKOVÉ VYROVNÁNÍ KOLEJE NA PRAŽCÍCH BETONOVÝCH DO 0,05 M</t>
  </si>
  <si>
    <t>vyrovnání koleje v napojeni do stávajícího stavu + zbytek po výměně</t>
  </si>
  <si>
    <t>50+50+170.214</t>
  </si>
  <si>
    <t>545121</t>
  </si>
  <si>
    <t>SVAR KOLEJNIC (STEJNÉHO TVARU) 49 E1, T JEDNOTLIVĚ</t>
  </si>
  <si>
    <t>svařovani kolejnicových pásů</t>
  </si>
  <si>
    <t>2kus</t>
  </si>
  <si>
    <t>55</t>
  </si>
  <si>
    <t>542312</t>
  </si>
  <si>
    <t>NÁSLEDNÁ ÚPRAVA SMĚROVÉHO A VÝŠKOVÉHO USPOŘÁDÁNÍ KOLEJE - PRAŽCE BETONOVÉ</t>
  </si>
  <si>
    <t>1.Položka obsahuje:   
- geodetické měření koleje pro následnou směrovou a výškovou úpravu koleje do předepsané polohy   
- následnou směrovou a výškovou úpravu koleje do předepsané polohy   
- kontrolní geodetické měření koleje a posouzení odchylek od předepsané polohy vzhledem k příslušným technickým normám 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 
- případné ztížení práce při překážkách na jedné nebo obou stranách (např. u nástupišť), v tunelu i při rekonstrukcích   
2. Položka neobsahuje: případně nutné doplnění kolejového lože, které se řeší vždy jako reklamace nedodaného materiálu původních položek  řady 51   
3. Měrná jednotka: metr   
4. Způsob měření:v koleji se měří délka koleje ve smyslu ČSN 73 6360, tj. v ose koleje, u kolejových konstrukcí tzv. rozvinutá délka ve smyslu předpisu SR103/7</t>
  </si>
  <si>
    <t>Úpravy povrchů, podlahy, výplně otvorů</t>
  </si>
  <si>
    <t>OSTATNÍ PRÁCE</t>
  </si>
  <si>
    <t>45</t>
  </si>
  <si>
    <t>965113</t>
  </si>
  <si>
    <t>DEMONTÁŽ KOLEJE NA BETONOVÝCH PRAŽCÍCH DO KOLEJOVÝCH POLÍ S ODVOZEM NA MONTÁŽNÍ ZÁKLADNU S NÁSLEDNÝM ROZEBRÁNÍM</t>
  </si>
  <si>
    <t>demontáž stavajícího koleje</t>
  </si>
  <si>
    <t>46</t>
  </si>
  <si>
    <t>965116</t>
  </si>
  <si>
    <t>DEMONTÁŽ KOLEJE NA BETONOVÝCH PRAŽCÍCH - ODVOZ ROZEBRANÝCH SOUČÁSTÍ (Z MÍSTA DEMONTÁŽE NEBO Z MONTÁŽNÍ ZÁKLADNY) K LIKVIDACI</t>
  </si>
  <si>
    <t>tkm</t>
  </si>
  <si>
    <t>koleje, pražce, drobné kolejivo</t>
  </si>
  <si>
    <t>(0,340t+8,5t+20*2*0.04943)*20km</t>
  </si>
  <si>
    <t>47</t>
  </si>
  <si>
    <t>965123</t>
  </si>
  <si>
    <t>DEMONTÁŽ KOLEJE NA DŘEVĚNÝCH PRAŽCÍCH DO KOLEJOVÝCH POLÍ S ODVOZEM NA MONTÁŽNÍ ZÁKLADNU S NÁSLEDNÝM ROZEBRÁNÍM</t>
  </si>
  <si>
    <t>48</t>
  </si>
  <si>
    <t>965126</t>
  </si>
  <si>
    <t>DEMONTÁŽ KOLEJE NA DŘEVĚNÝCH PRAŽCÍCH - ODVOZ ROZEBRANÝCH SOUČÁSTÍ (Z MÍSTA DEMONTÁŽE NEBO Z MONTÁŽNÍ ZÁKLADNY) K LIKVIDACI</t>
  </si>
  <si>
    <t>(0,5t+4t+30*2*0.04943)*20km</t>
  </si>
  <si>
    <t>49</t>
  </si>
  <si>
    <t>965010</t>
  </si>
  <si>
    <t>ODSTRANĚNÍ KOLEJOVÉHO LOŽE A DRÁŽNÍCH STEZEK</t>
  </si>
  <si>
    <t>50M*1,7m2</t>
  </si>
  <si>
    <t>50*1,7=85,000 [A]</t>
  </si>
  <si>
    <t>50</t>
  </si>
  <si>
    <t>12933</t>
  </si>
  <si>
    <t>ČIŠTĚNÍ PŘÍKOPŮ OD NÁNOSU PŘES 0,50M3/M</t>
  </si>
  <si>
    <t>52</t>
  </si>
  <si>
    <t>543252</t>
  </si>
  <si>
    <t>VÝMĚNA JEDNOTLIVÉHO PRAŽCE BETONOVÉHO BEZPODKLADNICOVÉHO, UPEVNĚNÍ PRUŽNÉ</t>
  </si>
  <si>
    <t>53</t>
  </si>
  <si>
    <t>514000</t>
  </si>
  <si>
    <t>KOLEJOVÉ LOŽE - PROČIŠTĚNÍ</t>
  </si>
  <si>
    <t>86m*1,7m2</t>
  </si>
  <si>
    <t>54</t>
  </si>
  <si>
    <t>R999</t>
  </si>
  <si>
    <t>PŘECHODNÁ ÚPRAVA PROVOZU NA POZEMNÍ KOMUNIKACI</t>
  </si>
  <si>
    <t>PD, DZ, zřízení, pronájem, odstranění, údržba v celé délce úpravy přejezdu, včetně značení obj. tras a provizorního zajištění provozu</t>
  </si>
  <si>
    <t>dle požadavku</t>
  </si>
  <si>
    <t>Položka zahrnuje veškeré činnosti a náklady spojené s zajištěním dopravy, objízdích tras a značení před zahájením prací, v průběhu realizace a po ukončení prací.</t>
  </si>
  <si>
    <t>56</t>
  </si>
  <si>
    <t>93841</t>
  </si>
  <si>
    <t>OČIŠTĚNÍ ZDIVA UMYTÍM VODOU</t>
  </si>
  <si>
    <t>situace</t>
  </si>
  <si>
    <t>90m</t>
  </si>
  <si>
    <t>položka zahrnuje očištění předepsaným způsobem včetně odklizení vzniklého odpadu</t>
  </si>
  <si>
    <t>57</t>
  </si>
  <si>
    <t>93842</t>
  </si>
  <si>
    <t>OČIŠTĚNÍ ZDIVA OD VEGETACE</t>
  </si>
  <si>
    <t>90m*1.0m</t>
  </si>
  <si>
    <t>58</t>
  </si>
  <si>
    <t>62745</t>
  </si>
  <si>
    <t>SPÁROVÁNÍ STARÉHO ZDIVA CEMENTOVOU MALTOU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</si>
  <si>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</si>
  <si>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59</t>
  </si>
  <si>
    <t>327215</t>
  </si>
  <si>
    <t>PŘEZDĚNÍ ZDÍ Z KAMENNÉHO ZDIVA</t>
  </si>
  <si>
    <t>doplnění lokálních výpadků ve zdi</t>
  </si>
  <si>
    <t>1.0m3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</si>
  <si>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</si>
  <si>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D.2.1.2</t>
  </si>
  <si>
    <t>Nástupiště</t>
  </si>
  <si>
    <t xml:space="preserve">  SO 02-12-01</t>
  </si>
  <si>
    <t>Nástupiště - zast. Závišín</t>
  </si>
  <si>
    <t>SO 02-12-01</t>
  </si>
  <si>
    <t>Poplatky</t>
  </si>
  <si>
    <t>201.9m3</t>
  </si>
  <si>
    <t>zemina*2,1t/m3</t>
  </si>
  <si>
    <t>015140</t>
  </si>
  <si>
    <t>POPLATKY ZA LIKVIDACI ODPADŮ NEKONTAMINOVANÝCH - 17 01 01 BETON Z DEMOLIC OBJEKTŮ, ZÁKLADŮ TV</t>
  </si>
  <si>
    <t>beton</t>
  </si>
  <si>
    <t>odpad</t>
  </si>
  <si>
    <t>015330</t>
  </si>
  <si>
    <t>POPLATKY ZA LIKVIDACI ODPADŮ NEKONTAMINOVANÝCH - 17 05 04 KAMENNÁ SUŤ</t>
  </si>
  <si>
    <t>144m2*2</t>
  </si>
  <si>
    <t>vykop+stavajici nastupiste</t>
  </si>
  <si>
    <t>148.9m3+144m3+53m3</t>
  </si>
  <si>
    <t>966158</t>
  </si>
  <si>
    <t>BOURÁNÍ KONSTRUKCÍ Z PROST BETONU S ODVOZEM DO 20KM</t>
  </si>
  <si>
    <t>odměřeno dle situace, stavajici nastupiste</t>
  </si>
  <si>
    <t>20.58m3</t>
  </si>
  <si>
    <t>17680</t>
  </si>
  <si>
    <t>VÝPLNĚ Z NAKUPOVANÝCH MATERIÁLŮ</t>
  </si>
  <si>
    <t>dosyp + stavacjici nastupiste</t>
  </si>
  <si>
    <t>213.7-148.9 + 90m3-53m3</t>
  </si>
  <si>
    <t>17610</t>
  </si>
  <si>
    <t>VÝPLNĚ ZE ZEMIN SE ZHUT</t>
  </si>
  <si>
    <t>z vykopana zemina na nasyp</t>
  </si>
  <si>
    <t>148.9+53</t>
  </si>
  <si>
    <t>18233</t>
  </si>
  <si>
    <t>ROZPROSTŘENÍ ORNICE V ROVINĚ V TL DO 0,20M</t>
  </si>
  <si>
    <t>355+180 (stavajici nastupiste)</t>
  </si>
  <si>
    <t>dle situace</t>
  </si>
  <si>
    <t>hutnění pláně, pláň pod přístupovou komunikací</t>
  </si>
  <si>
    <t>dle situace 355+12+180</t>
  </si>
  <si>
    <t>KONSTRUKCE</t>
  </si>
  <si>
    <t>31131</t>
  </si>
  <si>
    <t>ZDI A STĚNY PODP A VOL Z PROST BET</t>
  </si>
  <si>
    <t>zaklad pod tabule</t>
  </si>
  <si>
    <t>0.612 + 0.3</t>
  </si>
  <si>
    <t>311366</t>
  </si>
  <si>
    <t>VÝZTUŽ ZDÍ A STĚN PODP A VOL Z KARI-SÍTÍ</t>
  </si>
  <si>
    <t>vyztužení zdi, zakončení nastupiště a schodů, +20%, oka 10x10cm x 8mm drát</t>
  </si>
  <si>
    <t>(0.912)*1,2*0,008t/m3</t>
  </si>
  <si>
    <t>965511</t>
  </si>
  <si>
    <t>ROZEBRÁNÍ NÁSTUPIŠTĚ TYPU TISCHER</t>
  </si>
  <si>
    <t>60m</t>
  </si>
  <si>
    <t>965512</t>
  </si>
  <si>
    <t>ROZEBRÁNÍ NÁSTUPIŠTĚ TYPU TISCHER - ODVOZ (NA LIKVIDACI ODPADŮ NEBO JINÉ URČENÉ MÍSTO)</t>
  </si>
  <si>
    <t>konzolová deska= 0,142*60=8.52 [A]     
u bloky= 120*0,058=6,96 [B]     
desky= 0,02*60=1,20 [C]     
bloky tischer= 0,065*60=3,9 [D]     
Celkem: A+B+C+D=20.58 [E]     
20.58*20*2,1=864,36 [F]</t>
  </si>
  <si>
    <t>965891</t>
  </si>
  <si>
    <t>DEMONTÁŽ INFORMAČNÍ TABULE ORIENTAČNÍHO SYSTÉMU</t>
  </si>
  <si>
    <t>odhad</t>
  </si>
  <si>
    <t>965892</t>
  </si>
  <si>
    <t>DEMONTÁŽ INFORMAČNÍ TABULE ORIENTAČNÍHO SYSTÉMU - ODVOZ (NA LIKVIDACI ODPADŮ NEBO JINÉ URČENÉ MÍSTO)</t>
  </si>
  <si>
    <t>0.17t*10km</t>
  </si>
  <si>
    <t>966897</t>
  </si>
  <si>
    <t>ODSTRANĚNÍ KOŠE</t>
  </si>
  <si>
    <t>stavajici</t>
  </si>
  <si>
    <t>R9111B1</t>
  </si>
  <si>
    <t>ZÁBRADLÍ SILNIČNÍ SE SVISLOU VÝPLNÍ - DODÁVKA A MONTÁŽ</t>
  </si>
  <si>
    <t>dle projektové dokumentace</t>
  </si>
  <si>
    <t>20.6m</t>
  </si>
  <si>
    <t>položka zahrnuje:       
- dodání zábradlí včetně předepsané povrchové úpravy       
- vnitro i mimo staveništní dopravu, vykládku, nakládku       
- osazení sloupků zaberaněním nebo osazením do betonových bloků (včetně betonových bloků a nutných zemních prací)       
- případné bednění ( trubku) betonové patky v gabionové zdi       
- kotvení sloupků, t.j. kotevní desky, šrouby z nerez oceli, vrty a zálivku, pokud zadávací dokumentace nestanoví jinak       
- případné nivelační hmoty pod kotevní desky</t>
  </si>
  <si>
    <t>VODOROVNÉ KONSTRUKCE</t>
  </si>
  <si>
    <t>45131A</t>
  </si>
  <si>
    <t>PODKLADNÍ A VÝPLŇOVÉ VRSTVY Z PROSTÉHO BETONU C20/25</t>
  </si>
  <si>
    <t>(nastupiste, nastupistni prefabrikaty)</t>
  </si>
  <si>
    <t>0,173*100.1</t>
  </si>
  <si>
    <t>917212</t>
  </si>
  <si>
    <t>ZÁHONOVÉ OBRUBY Z BETONOVÝCH OBRUBNÍKŮ ŠÍŘ 80MM</t>
  </si>
  <si>
    <t>zakončení přístupové komunikace a ukončení dlažby nástupiště</t>
  </si>
  <si>
    <t>74m+9m+14m</t>
  </si>
  <si>
    <t>R93767</t>
  </si>
  <si>
    <t>MOBILIÁŘ - PŘÍSTŘEŠKY PRO ZASTÁVKY VEŘEJNÉ DOPRAVY</t>
  </si>
  <si>
    <t>Přístřešek pro cestující</t>
  </si>
  <si>
    <t>Položka zahrnuje:      
- montáž, osazení a dodávku kompletního zařízení, předepsaného zadávací dokumentací      
- mimostavništní a vnitrostaveništní dopravu, pronájem a obsluhu strojů      
- nezbytné zemní práce a základové konstrukce, lešení      
- předepsanou povrchovou úpravu (nátěry a pod.)</t>
  </si>
  <si>
    <t>917224</t>
  </si>
  <si>
    <t>SILNIČNÍ A CHODNÍKOVÉ OBRUBY Z BETONOVÝCH OBRUBNÍKŮ ŠÍŘ 150MM</t>
  </si>
  <si>
    <t>1m</t>
  </si>
  <si>
    <t>924914</t>
  </si>
  <si>
    <t>NÁSTUPIŠTĚ - SIGNÁLNÍ PÁS Z DLAŽDIC S RELIÉFNÍM POVRCHEM</t>
  </si>
  <si>
    <t>582601</t>
  </si>
  <si>
    <t>KRYTY Z BETON DLAŽDIC SE ZÁMKEM ŠEDÝCH TL 60MM BEZ LOŽE</t>
  </si>
  <si>
    <t>200x200, chodník</t>
  </si>
  <si>
    <t>5m2+176m2 dle situace +22m2(pristresek)</t>
  </si>
  <si>
    <t>56331</t>
  </si>
  <si>
    <t>VOZOVKOVÉ VRSTVY ZE ŠTĚRKODRTI TL. DO 50MM</t>
  </si>
  <si>
    <t>odměřeno dle situace - 4/8, tl.30mm</t>
  </si>
  <si>
    <t>dlazba + 22m2(pristresek)</t>
  </si>
  <si>
    <t>58401</t>
  </si>
  <si>
    <t>VOZOVKOVÉ KRYTY Z VEGETAČNÍCH DÍLCŮ DO LOŽE Z KAM TL DO 100MM</t>
  </si>
  <si>
    <t>sit</t>
  </si>
  <si>
    <t>5m2</t>
  </si>
  <si>
    <t>56332</t>
  </si>
  <si>
    <t>VOZOVKOVÉ VRSTVY ZE ŠTĚRKODRTI TL. DO 100MM</t>
  </si>
  <si>
    <t>frakce 8/16,</t>
  </si>
  <si>
    <t>924912</t>
  </si>
  <si>
    <t>NÁSTUPIŠTĚ - VAROVNÝ PÁS ŠÍŘKY 0,40 M Z DLAŽDIC S RELIEFNÍM POVRCHEM</t>
  </si>
  <si>
    <t>5,6m</t>
  </si>
  <si>
    <t>45147</t>
  </si>
  <si>
    <t>PODKL A VÝPLŇ VRSTVY Z MALTY PLASTICKÉ</t>
  </si>
  <si>
    <t>0.01m*1m*(90+10.1)m</t>
  </si>
  <si>
    <t>R923721</t>
  </si>
  <si>
    <t>TABULE VELIKOSTI 300X350 MM "ZÁKAZ VSTUPU"</t>
  </si>
  <si>
    <t>1ks umístěno na osvetleni</t>
  </si>
  <si>
    <t>1. Položka obsahuje:      
 – dodávku a montáž návěsti v příslušném provedení na sloupek, popř. jinou podpůrnou konstrukci včetně upevňovacího a pomocného materiálu      
 – protikorozní úpravu, není-li tato provedena již z výroby nebo daná vlastnostmi použitého materiálu      
 – odrazky nebo retroreflexní fólie      
2. Položka neobsahuje:      
 – nosnou konstrukci, např. sloupek, konzolu apod. včetně základu a zemních prácí      
3. Způsob měření:      
Udává se počet kusů kompletní konstrukce nebo práce.</t>
  </si>
  <si>
    <t>29</t>
  </si>
  <si>
    <t>924911</t>
  </si>
  <si>
    <t>NÁSTUPIŠTĚ - VODICÍ LINIE ŠÍŘKY 0,40 M Z DLAŽDIC S PODÉLNÝMI DRÁŽKAMI</t>
  </si>
  <si>
    <t>odměřeno dle situace</t>
  </si>
  <si>
    <t>61m</t>
  </si>
  <si>
    <t>30</t>
  </si>
  <si>
    <t>924913</t>
  </si>
  <si>
    <t>NÁSTUPIŠTĚ - OPTICKÉ ZNAČENÍ NÁTĚREM ŠÍŘKY 0,15 M, ODSTÍN ŽLUTÁ 6200</t>
  </si>
  <si>
    <t>odměřeno dle situace+ kontrastni oznaceni nastupnice</t>
  </si>
  <si>
    <t>62m</t>
  </si>
  <si>
    <t>31</t>
  </si>
  <si>
    <t>93541</t>
  </si>
  <si>
    <t>ŽLABY Z DÍLCŮ Z POLYMERBETONU SVĚTLÉ ŠÍŘKY DO 100MM VČETNĚ MŘÍŽÍ</t>
  </si>
  <si>
    <t>12m+7.4m</t>
  </si>
  <si>
    <t>32</t>
  </si>
  <si>
    <t>87427</t>
  </si>
  <si>
    <t>POTRUBÍ Z TRUB PLASTOVÝCH ODPADNÍCH DN DO 100MM</t>
  </si>
  <si>
    <t>0.2m</t>
  </si>
  <si>
    <t>33</t>
  </si>
  <si>
    <t>924420</t>
  </si>
  <si>
    <t>NÁSTUPIŠTĚ L (H) BEZ KONZOLOVÝCH DESEK</t>
  </si>
  <si>
    <t>odměřeno dle situace: rampy a nastupiste</t>
  </si>
  <si>
    <t>58m+12m+20m</t>
  </si>
  <si>
    <t>34</t>
  </si>
  <si>
    <t>924700</t>
  </si>
  <si>
    <t>NÁSTUPIŠTĚ ATYPICKÁ</t>
  </si>
  <si>
    <t>2*svahovy pref, +0.6m+1/2H130(1m),+1RH130=4m+0.6m+1m+1m</t>
  </si>
  <si>
    <t>6,6m</t>
  </si>
  <si>
    <t>35</t>
  </si>
  <si>
    <t>56341</t>
  </si>
  <si>
    <t>VOZOVKOVÉ VRSTVY ZE ŠTĚRKOPÍSKU tl. do 50 mm</t>
  </si>
  <si>
    <t>odměřeno dle situace - 1.08*100.1</t>
  </si>
  <si>
    <t>vyrovnávací vrstva</t>
  </si>
  <si>
    <t>36</t>
  </si>
  <si>
    <t>R923731</t>
  </si>
  <si>
    <t>TABULE VELIKOSTI 1750X365 MM "OZNAČENÍ SMĚRŮ" (NA OCELOVÝCH SLOUPCÍCH)</t>
  </si>
  <si>
    <t>umístěno dle situace</t>
  </si>
  <si>
    <t>37</t>
  </si>
  <si>
    <t>TABULE VELIKOSTI 200x266 MM "KOUŘENÍ ZAKÁZÁNO"</t>
  </si>
  <si>
    <t>1ks umístěno k přístřešk, 1ks na osvetleni</t>
  </si>
  <si>
    <t>38</t>
  </si>
  <si>
    <t>R923711</t>
  </si>
  <si>
    <t>TABULE VELIKOSTI 2300X600 MM "NÁZEV STANICE" (NA OCELOVÝCH SLOUPCÍCH)</t>
  </si>
  <si>
    <t>1ks tabule s popisem zastávky</t>
  </si>
  <si>
    <t>39</t>
  </si>
  <si>
    <t>923431</t>
  </si>
  <si>
    <t>NÁVĚST "KONEC NÁSTUPIŠTĚ"</t>
  </si>
  <si>
    <t>40</t>
  </si>
  <si>
    <t>923411</t>
  </si>
  <si>
    <t>NÁVĚST "VLAK SE BLÍŽÍ K ZASTÁVCE" - ZÁKLADNÍ TABULE</t>
  </si>
  <si>
    <t>41</t>
  </si>
  <si>
    <t>R92381</t>
  </si>
  <si>
    <t>SLOUPEK DN 100 PRO NÁVĚST , dl. 3,1m</t>
  </si>
  <si>
    <t>návěsti</t>
  </si>
  <si>
    <t>1. Položka obsahuje:      
 – dodání a osazení sloupku v příslušném provedení včetně základu nebo patky a zemních prací      
 – protikorozní úpravu, není-li tato provedena již z výroby nebo daná vlastnostmi použitého materiálu      
2. Položka neobsahuje:      
 X      
3. Způsob měření:      
Udává se počet kusů kompletní konstrukce nebo práce.</t>
  </si>
  <si>
    <t>42</t>
  </si>
  <si>
    <t>56330</t>
  </si>
  <si>
    <t>VOZOVKOVÉ VRSTVY ZE ŠTĚRKODRTI</t>
  </si>
  <si>
    <t>fr. 8/16</t>
  </si>
  <si>
    <t>ukonceni nastupiste</t>
  </si>
  <si>
    <t>43</t>
  </si>
  <si>
    <t>93557</t>
  </si>
  <si>
    <t>ŽLABY Z DÍLCŮ Z BETONU SVĚTLÉ ŠÍŘKY DO 500MM VČET MŘÍŽÍ</t>
  </si>
  <si>
    <t>odvodnění nástupiště</t>
  </si>
  <si>
    <t>44</t>
  </si>
  <si>
    <t>MOBILIÁŘ - stavební připravenost a montáž</t>
  </si>
  <si>
    <t>[bez vazby na CS]</t>
  </si>
  <si>
    <t>R9465512</t>
  </si>
  <si>
    <t>Odláždění z lomového kamene a uložení do vrstvy betonu C30/37 tl. 100mm</t>
  </si>
  <si>
    <t>Odměřeno</t>
  </si>
  <si>
    <t>2m2</t>
  </si>
  <si>
    <t>položka zahrnuje: 
- nutné zemní práce (svahování, úpravu pláně a pod.) včetně dopravy a mechanizace s prací 
- zřízení spojovací vrstvy  
- zřízení lože dlažby z cementové malty předepsané kvality a předepsané tloušťky 
- dodávku a položení dlažby z lomového kamene do předepsaného tvaru a betonu 
- spárování, těsnění, tmelení a vyplnění spar MC případně s vyklínováním 
- úprava povrchu pro odvedení srážkové vody</t>
  </si>
  <si>
    <t>D.2.1.3</t>
  </si>
  <si>
    <t>Železniční přejezdy</t>
  </si>
  <si>
    <t xml:space="preserve">  SO 03-13-01</t>
  </si>
  <si>
    <t>Železniční přejezd P1331</t>
  </si>
  <si>
    <t>SO 03-13-01</t>
  </si>
  <si>
    <t>Všeobecné konstrukce a práce</t>
  </si>
  <si>
    <t>Uložení vybouraného asfaltu z vozovky  zemina*2,1t/m3</t>
  </si>
  <si>
    <t>236,789*2200km/m3</t>
  </si>
  <si>
    <t>015160</t>
  </si>
  <si>
    <t>POPLATKY ZA LIKVIDACI ODPADŮ NEKONTAMINOVANÝCH - 02 01 03 SMÝCENÉ STROMY A KEŘE</t>
  </si>
  <si>
    <t>5T</t>
  </si>
  <si>
    <t>015340</t>
  </si>
  <si>
    <t>POPLATKY ZA LIKVIDACI ODPADŮ NEKONTAMINOVANÝCH - 02 01 03 PAŘEZY</t>
  </si>
  <si>
    <t>5 kus stromu</t>
  </si>
  <si>
    <t>Uložení vybouraných podkladních vrstev vozovky</t>
  </si>
  <si>
    <t>98m3*1800km/m3</t>
  </si>
  <si>
    <t>Zemní práce</t>
  </si>
  <si>
    <t>113298</t>
  </si>
  <si>
    <t>ODSTRANĚNÍ ZPEVNĚNÝCH PLOCH, PŘÍKOPŮ A RIGOLŮ Z LOMOVÉHO KAMENE, ODVOZ DO 20KM</t>
  </si>
  <si>
    <t>326.621*0.3m</t>
  </si>
  <si>
    <t>11331</t>
  </si>
  <si>
    <t>ODSTRANĚNÍ PODKLADU ZPEVNĚNÝCH PLOCH ZE STABIL ZEMINY</t>
  </si>
  <si>
    <t>326.621*0.4m</t>
  </si>
  <si>
    <t>113436</t>
  </si>
  <si>
    <t>ODSTRAN KRYTU ZPEVNĚNÝCH PLOCH S ASFALT POJIVEM VČET PODKLADU, ODVOZ DO 12KM</t>
  </si>
  <si>
    <t>236,789m3</t>
  </si>
  <si>
    <t>55,486m3</t>
  </si>
  <si>
    <t>111208</t>
  </si>
  <si>
    <t>ODSTRANĚNÍ KŘOVIN S ODVOZEM DO 20KM</t>
  </si>
  <si>
    <t>72m2</t>
  </si>
  <si>
    <t>112028</t>
  </si>
  <si>
    <t>KÁCENÍ STROMŮ D KMENE DO 0,9M S ODSTRANĚNÍM PAŘEZŮ, ODVOZ DO 20KM</t>
  </si>
  <si>
    <t>5kus</t>
  </si>
  <si>
    <t>Úprava zemní pláně pod pozemní komunikací</t>
  </si>
  <si>
    <t>175.082m2+151.539m2=326.621m2</t>
  </si>
  <si>
    <t>Komunikace</t>
  </si>
  <si>
    <t>56110</t>
  </si>
  <si>
    <t>PODKLADNÍ BETON</t>
  </si>
  <si>
    <t>Podkladní beton C25/30 pod příčný odvodňovací žlab</t>
  </si>
  <si>
    <t>0.110m2*8,8m=0.968m3</t>
  </si>
  <si>
    <t>Podkladní beton C30/37 z boku příčného odvodňovací žlab</t>
  </si>
  <si>
    <t>2*0.041m2*8,8m=0.7216m3</t>
  </si>
  <si>
    <t>56313</t>
  </si>
  <si>
    <t>VOZOVKOVÉ VRSTVY Z MECHANICKY ZPEVNĚNÉHO KAMENIVA TL. DO 150MM</t>
  </si>
  <si>
    <t>Podkladní vrstva mechanicky zpevněného kameniva do pozemní komunikace</t>
  </si>
  <si>
    <t>56334</t>
  </si>
  <si>
    <t>VOZOVKOVÉ VRSTVY ZE ŠTĚRKODRTI TL. DO 200MM</t>
  </si>
  <si>
    <t>Podkladní vrstva štěrkodrti do pozemní komunikace</t>
  </si>
  <si>
    <t>572143</t>
  </si>
  <si>
    <t>INFILTRAČNÍ POSTŘIK Z EMULZE DO 2,0KG/M2</t>
  </si>
  <si>
    <t>Infiltrační postřík do pozemní komunikace</t>
  </si>
  <si>
    <t>572223</t>
  </si>
  <si>
    <t>SPOJOVACÍ POSTŘIK Z EMULZE DO 1,0KG/M2</t>
  </si>
  <si>
    <t>pojovací postřik do pozemní komunikace</t>
  </si>
  <si>
    <t>574A33</t>
  </si>
  <si>
    <t>ASFALTOVÝ BETON PRO OBRUSNÉ VRSTVY ACO 11 TL. 40MM</t>
  </si>
  <si>
    <t>Kryt vozovky pozemní komunikace</t>
  </si>
  <si>
    <t>574C05</t>
  </si>
  <si>
    <t>ASFALTOVÝ BETON PRO LOŽNÍ VRSTVY ACL 16</t>
  </si>
  <si>
    <t>Ložníí vrstva štěrkodrti do pozemní komunikace</t>
  </si>
  <si>
    <t>(175.082m2+151.539m2)*0.06m=19.597m3</t>
  </si>
  <si>
    <t>58920</t>
  </si>
  <si>
    <t>VÝPLŇ SPAR MODIFIKOVANÝM ASFALTEM</t>
  </si>
  <si>
    <t>Výplň prostoru mezi závěrnou zídkou a pozemní komunikací</t>
  </si>
  <si>
    <t>7,619+7,957m=15,576m</t>
  </si>
  <si>
    <t>Ostatní konstrukce a práce</t>
  </si>
  <si>
    <t>921112</t>
  </si>
  <si>
    <t>ŽELEZNIČNÍ PŘEJEZD CELOPRYŽOVÝ NA BETONOVÝCH PRAŽCÍCH</t>
  </si>
  <si>
    <t>Dodávka a montáž celopryžové přejezdová konstrukce</t>
  </si>
  <si>
    <t>46,5m2</t>
  </si>
  <si>
    <t>935111</t>
  </si>
  <si>
    <t>ŠTĚRBINOVÉ ŽLABY Z BETONOVÝCH DÍLCŮ ŠÍŘ DO 400MM VÝŠ DO 500MM BEZ OBRUBY</t>
  </si>
  <si>
    <t>Příčný odvodńovací žlab</t>
  </si>
  <si>
    <t>8,8m</t>
  </si>
  <si>
    <t>965311</t>
  </si>
  <si>
    <t>ROZEBRÁNÍ PŘEJEZDU, PŘECHODU Z DÍLCŮ</t>
  </si>
  <si>
    <t>Demontáž stávající konstrukce</t>
  </si>
  <si>
    <t>21,5m2</t>
  </si>
  <si>
    <t>D.2.1.4</t>
  </si>
  <si>
    <t>Mosty, propustky, zdi</t>
  </si>
  <si>
    <t xml:space="preserve">  SO 01-21-01</t>
  </si>
  <si>
    <t>Propustek km 15,776</t>
  </si>
  <si>
    <t>SO 01-21-01</t>
  </si>
  <si>
    <t>R015111</t>
  </si>
  <si>
    <t>902</t>
  </si>
  <si>
    <t>POPLATKY ZA LIKVIDACI ODPADŮ NEKONTAMINOVANÝCH - 17 05 04 VYTĚŽENÉ ZEMINY A HORNINY - I. TŘÍDA TĚŽITELNOSTI VČETNĚ DOPRAVY</t>
  </si>
  <si>
    <t>dle pol.č. 13173A: 4,62*1,9=8,778 [A]</t>
  </si>
  <si>
    <t>1. Položka obsahuje:    
veškeré poplatky provozovateli skládky, recyklační linky nebo jiného zařízení na zpracování nebo likvidaci odpadů související s převzetím, uložením, zpracováním nebo likvidací odpadu,    
náklady spojené s dopravou odpadu z místa stavby na místo převzetí provozovatelem skládky, recyklační linky nebo jiného zařízení na zpracování nebo likvidaci odpadů,    
náklady spojené s vyložením a manipulací s materiálem v místě skládky.    
2. Položka neobsahuje:    
náklady spojené s naložením a manipulací s materiálem. **)    
3. Způsob měření:    
[měrná jednotka – nejčastěji Tuna] určující množství odpadu vytříděného v souladu se zákonem č. 541/2020 Sb., o odpadech, v platném znění</t>
  </si>
  <si>
    <t>12940</t>
  </si>
  <si>
    <t>ČIŠTĚNÍ RÁMOVÝCH A KLENBOVÝCH PROPUSTŮ OD NÁNOSŮ</t>
  </si>
  <si>
    <t>0,6*6,0*0,1=0,360 [A]</t>
  </si>
  <si>
    <t>12960</t>
  </si>
  <si>
    <t>ČIŠTĚNÍ VODOTEČÍ A MELIORAČ KANÁLŮ OD NÁNOSŮ</t>
  </si>
  <si>
    <t>15,0*0,1*2,5=3,750 [A]</t>
  </si>
  <si>
    <t>13173A</t>
  </si>
  <si>
    <t>HLOUBENÍ JAM ZAPAŽ I NEPAŽ TŘ. I - BEZ DOPRAVY</t>
  </si>
  <si>
    <t>výkop</t>
  </si>
  <si>
    <t>1,1m2*4,2m=4,620 [A]</t>
  </si>
  <si>
    <t>17120</t>
  </si>
  <si>
    <t>ULOŽENÍ SYPANINY DO NÁSYPŮ A NA SKLÁDKY BEZ ZHUTNĚNÍ</t>
  </si>
  <si>
    <t>dle pol.č. 13173A: 4,62=4,620 [A]</t>
  </si>
  <si>
    <t>17581</t>
  </si>
  <si>
    <t>OBSYP POTRUBÍ A OBJEKTŮ Z NAKUPOVANÝCH MATERIÁLŮ</t>
  </si>
  <si>
    <t>0,8m2*4,2m=3,360 [A]</t>
  </si>
  <si>
    <t>Základy</t>
  </si>
  <si>
    <t>26194</t>
  </si>
  <si>
    <t>VRTY PRO KOTV, INJEKT, MIKROPIL NA POVR TŘ V A VI D DO 200MM</t>
  </si>
  <si>
    <t>vrty pro vyústění rubové drenáže</t>
  </si>
  <si>
    <t>2*0,5=1,000 [A]</t>
  </si>
  <si>
    <t>Svislé konstrukce</t>
  </si>
  <si>
    <t>317325</t>
  </si>
  <si>
    <t>ŘÍMSY ZE ŽELEZOBETONU DO C30/37</t>
  </si>
  <si>
    <t>0,2m2*4,0+1,1*0,6*0,65+1,5*0,9*0,65=2,107 [A]</t>
  </si>
  <si>
    <t>317365</t>
  </si>
  <si>
    <t>VÝZTUŽ ŘÍMS Z OCELI 10505, B500B</t>
  </si>
  <si>
    <t>0,18*2,107=0,379 [A]</t>
  </si>
  <si>
    <t>Vodorovné konstrukce</t>
  </si>
  <si>
    <t>pod dlažbu: 8,6*0,1=0,860 [A]</t>
  </si>
  <si>
    <t>451382</t>
  </si>
  <si>
    <t>PODKL VRSTVY ZE ŽELEZOBET DO C12/15 VČET VÝZTUŽE</t>
  </si>
  <si>
    <t>podkladní deska pod izolace</t>
  </si>
  <si>
    <t>0,25m2*4,2m=1,050 [A]</t>
  </si>
  <si>
    <t>465512</t>
  </si>
  <si>
    <t>DLAŽBY Z LOMOVÉHO KAMENE NA MC</t>
  </si>
  <si>
    <t>8,6*0,2=1,720 [A]</t>
  </si>
  <si>
    <t>46731A</t>
  </si>
  <si>
    <t>STUPNĚ A PRAHY VODNÍCH KORYT Z PROSTÉHO BETONU C20/25</t>
  </si>
  <si>
    <t>0,4*0,7*6,7=1,876 [A]</t>
  </si>
  <si>
    <t>626111</t>
  </si>
  <si>
    <t>REPROFILACE PODHLEDŮ, SVISLÝCH PLOCH SANAČNÍ MALTOU JEDNOVRST TL 10MM</t>
  </si>
  <si>
    <t>výtok: 0,9*4,0=3,600 [A]</t>
  </si>
  <si>
    <t>62641</t>
  </si>
  <si>
    <t>SJEDNOCUJÍCÍ STĚRKA JEMNOU MALTOU TL CCA 2MM</t>
  </si>
  <si>
    <t>vtoková jímka: 5,6*2,1=11,760 [A]     
propustek: 2,2*4,1=9,020 [B]     
výtok: 1,6*4,0=6,400 [C]     
Celkem: A+B+C=27,180 [D]</t>
  </si>
  <si>
    <t>Přidružená stavební výroba</t>
  </si>
  <si>
    <t>R703212</t>
  </si>
  <si>
    <t>POUZE MONTÁŽ ŽÁROVĚ ZINKOVANÉHO ŽLABU UZAVŘENÉHO PŘES 100 DO 250 MM VČETNĚ NOSNÝCH KONZOL</t>
  </si>
  <si>
    <t>1. Položka obsahuje:       
 – kompletní montáž, rozměření, upevnění, sváření, řezání, spojování a pod.        
 – veškerý spojovací a montážní materiál       
 – pomocné mechanismy a nátěr       
2. Položka neobsahuje:       
 X       
3. Způsob měření:       
Měří se metr délkový.</t>
  </si>
  <si>
    <t>R703213</t>
  </si>
  <si>
    <t>POUZE DEMONTÁŽ ŽÁROVĚ ZINKOVANÉHO ŽLABU UZAVŘENÉHO PŘES 100 DO 250 MM VČETNĚ NOSNÝCH KONZOL</t>
  </si>
  <si>
    <t>711112</t>
  </si>
  <si>
    <t>IZOLACE BĚŽNÝCH KONSTRUKCÍ PROTI ZEMNÍ VLHKOSTI ASFALTOVÝMI PÁSY</t>
  </si>
  <si>
    <t>5,5*2,6=14,300 [A]</t>
  </si>
  <si>
    <t>711509</t>
  </si>
  <si>
    <t>OCHRANA IZOLACE NA POVRCHU TEXTILIÍ</t>
  </si>
  <si>
    <t>75E117</t>
  </si>
  <si>
    <t>DOZOR PRACOVNÍKŮ PROVOZOVATELE PŘI PRÁCI NA ŽIVÉM ZAŘÍZENÍ</t>
  </si>
  <si>
    <t>HOD</t>
  </si>
  <si>
    <t>75I32X</t>
  </si>
  <si>
    <t>KABEL ZEMNÍ DVOUPLÁŠŤOVÝ S PANCÍŘEM PRŮMĚRU ŽÍLY 0,8 MM - MONTÁŽ</t>
  </si>
  <si>
    <t>75I32Y</t>
  </si>
  <si>
    <t>KABEL ZEMNÍ DVOUPLÁŠŤOVÝ S PANCÍŘEM PRŮMĚRU ŽÍLY 0,8 MM - DEMONTÁŽ</t>
  </si>
  <si>
    <t>75I81X</t>
  </si>
  <si>
    <t>KABEL OPTICKÝ SINGLEMODE - MONTÁŽ</t>
  </si>
  <si>
    <t>75I81Y</t>
  </si>
  <si>
    <t>KABEL OPTICKÝ SINGLEMODE - DEMONTÁŽ</t>
  </si>
  <si>
    <t>75IJ15</t>
  </si>
  <si>
    <t>MĚŘENÍ A VYROVNÁNÍ KAPACITNÍCH NEROVNOVÁH NA MÍSTNÍM SDĚLOVACÍM KABELU, KABEL DO 4 KM DÉLKY, 1 ČTYŘKA</t>
  </si>
  <si>
    <t>ÚSEK</t>
  </si>
  <si>
    <t>75IK11</t>
  </si>
  <si>
    <t>MĚŘENÍ STÁVAJÍCÍHO OPTICKÉHO KABELU</t>
  </si>
  <si>
    <t>VLÁKNO</t>
  </si>
  <si>
    <t>78383</t>
  </si>
  <si>
    <t>NÁTĚRY BETON KONSTR TYP S4 (OS-C)</t>
  </si>
  <si>
    <t>Potrubí</t>
  </si>
  <si>
    <t>87533</t>
  </si>
  <si>
    <t>POTRUBÍ DREN Z TRUB PLAST DN DO 150MM</t>
  </si>
  <si>
    <t>2*4,6=9,200 [A]</t>
  </si>
  <si>
    <t>938443</t>
  </si>
  <si>
    <t>OČIŠTĚNÍ ZDIVA OTRYSKÁNÍM TLAKOVOU VODOU DO 1000 BARŮ</t>
  </si>
  <si>
    <t>938543</t>
  </si>
  <si>
    <t>OČIŠTĚNÍ BETON KONSTR OTRYSKÁNÍM TLAK VODOU DO 1000 BARŮ</t>
  </si>
  <si>
    <t>D.2.3.6</t>
  </si>
  <si>
    <t>Rozvodny vn, nn, osvětlení a dálkové ovládání odpojovačů</t>
  </si>
  <si>
    <t xml:space="preserve">  SO 01-86-01</t>
  </si>
  <si>
    <t>Přípojka nn a osvětlení zastávky</t>
  </si>
  <si>
    <t>SO 01-86-01</t>
  </si>
  <si>
    <t>743F21</t>
  </si>
  <si>
    <t>SKŘÍŇ ELEKTROMĚROVÁ V KOMPAKTNÍM PILÍŘI PRO PŘÍMÉ MĚŘENÍ DO 80 A JEDNOSAZBOVÉ VČETNĚ VÝSTROJE</t>
  </si>
  <si>
    <t>744145</t>
  </si>
  <si>
    <t>ROZVODNICE NN PRÁZDNÁ PLASTOVÁ, MIN. IP 55, TŘÍDA IZOLACE II, 510-800 X 910- 1500 MM</t>
  </si>
  <si>
    <t>744633</t>
  </si>
  <si>
    <t>JISTIČ TŘÍPÓLOVÝ (10 KA) OD 13 DO 20 A</t>
  </si>
  <si>
    <t>744612</t>
  </si>
  <si>
    <t>JISTIČ JEDNOPÓLOVÝ (10 KA) OD 4 DO 10 A</t>
  </si>
  <si>
    <t>744O14</t>
  </si>
  <si>
    <t>ELEKTROMĚR</t>
  </si>
  <si>
    <t>744P02</t>
  </si>
  <si>
    <t>SPÍNACÍ HODINY S ČIDLEM</t>
  </si>
  <si>
    <t>744J21</t>
  </si>
  <si>
    <t>SILOVÝ KOMPLETNÍ PŘEPÍNAČ 1-0-1 JEDNO-DVOUPÓLOVÝ DO 32 A</t>
  </si>
  <si>
    <t>744M11</t>
  </si>
  <si>
    <t>OVLADAČ NEPROSVĚTLENÝ PRO 1-2 PŘEPÍNACÍ JEDNOTKY DO 10 A</t>
  </si>
  <si>
    <t>744Q21</t>
  </si>
  <si>
    <t>SVODIČ PŘEPĚTÍ TYP 1+2 (TŘÍDA B+C) 1-2 PÓLOVÝ</t>
  </si>
  <si>
    <t>741413</t>
  </si>
  <si>
    <t>ZÁSUVKA/PŘÍVODKA PRŮMYSLOVÁ, KRYTÍ IP 44 400 V, DO 63 A</t>
  </si>
  <si>
    <t>744C02</t>
  </si>
  <si>
    <t>NAPĚŤOVÁ SPOUŠŤ K MODULÁRNÍMU PŘÍSTROJI DO 125 A</t>
  </si>
  <si>
    <t>744C01</t>
  </si>
  <si>
    <t>POMOCNÝ SPÍNAČ K MODULÁRNÍMU PŘÍSTROJI DO 125 A</t>
  </si>
  <si>
    <t>744B11</t>
  </si>
  <si>
    <t>PÁČKOVÝ VYPÍNAČ JEDNOPÓLOVÝ (10 KA) DO 32 A</t>
  </si>
  <si>
    <t>747301</t>
  </si>
  <si>
    <t>PROVEDENÍ PROHLÍDKY A ZKOUŠKY PRÁVNICKOU OSOBOU, VYDÁNÍ PRŮKAZU ZPŮSOBILOSTI</t>
  </si>
  <si>
    <t>747213</t>
  </si>
  <si>
    <t>CELKOVÁ PROHLÍDKA, ZKOUŠENÍ, MĚŘENÍ A VYHOTOVENÍ VÝCHOZÍ REVIZNÍ ZPRÁVY, PRO OBJEM IN PŘES 500 DO 1000 TIS. KČ</t>
  </si>
  <si>
    <t>743111</t>
  </si>
  <si>
    <t>OSVĚTLOVACÍ STOŽÁR SKLOPNÝ ŽÁROVĚ ZINKOVANÝ DÉLKY DO 6 M</t>
  </si>
  <si>
    <t>743473</t>
  </si>
  <si>
    <t>SVÍTIDLO DRÁŽNÍ LED, MIN. IP 54, ELEKTRONICKÝ PŘEDŘADNÍK, PŘES 25 DO 45 W</t>
  </si>
  <si>
    <t>741572</t>
  </si>
  <si>
    <t>SVÍTIDLO LED ANTIVANDAL (IP 44) TŘÍDA II, OD 11 DO 25 W</t>
  </si>
  <si>
    <t>741911</t>
  </si>
  <si>
    <t>UZEMŇOVACÍ VODIČ V ZEMI FEZN DO 120 MM2</t>
  </si>
  <si>
    <t>741D11</t>
  </si>
  <si>
    <t>HROMOSVODOVÝ VODIČ FEZN NA POVRCHU</t>
  </si>
  <si>
    <t>742H13</t>
  </si>
  <si>
    <t>KABEL NN ČTYŘ- A PĚTIŽÍLOVÝ CU S PLASTOVOU IZOLACÍ OD 25 DO 50 MM2</t>
  </si>
  <si>
    <t>742H12</t>
  </si>
  <si>
    <t>KABEL NN ČTYŘ- A PĚTIŽÍLOVÝ CU S PLASTOVOU IZOLACÍ OD 4 DO 16 MM2</t>
  </si>
  <si>
    <t>742G11</t>
  </si>
  <si>
    <t>KABEL NN DVOU- A TŘÍŽÍLOVÝ CU S PLASTOVOU IZOLACÍ DO 2,5 MM2</t>
  </si>
  <si>
    <t>742L12</t>
  </si>
  <si>
    <t>UKONČENÍ DVOU AŽ PĚTIŽÍLOVÉHO KABELU V ROZVADĚČI NEBO NA PŘÍSTROJI OD 4 DO 16 MM2</t>
  </si>
  <si>
    <t>742L11</t>
  </si>
  <si>
    <t>UKONČENÍ DVOU AŽ PĚTIŽÍLOVÉHO KABELU V ROZVADĚČI NEBO NA PŘÍSTROJI DO 2,5 MM2</t>
  </si>
  <si>
    <t>742P13</t>
  </si>
  <si>
    <t>ZATAŽENÍ KABELU DO CHRÁNIČKY - KABEL DO 4 KG/M</t>
  </si>
  <si>
    <t>13273A</t>
  </si>
  <si>
    <t>HLOUBENÍ RÝH ŠÍŘ DO 2M PAŽ I NEPAŽ TŘ. I - BEZ DOPRAVY</t>
  </si>
  <si>
    <t>17411</t>
  </si>
  <si>
    <t>ZÁSYP JAM A RÝH ZEMINOU SE ZHUTNĚNÍM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</si>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</sst>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0+C10+C12+C14+C16+C18+C20+C22</f>
      </c>
    </row>
    <row r="7" spans="2:3" ht="12.75" customHeight="1">
      <c r="B7" s="8" t="s">
        <v>7</v>
      </c>
      <c s="10">
        <f>0+E10+E12+E14+E16+E18+E20+E22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02-12-21'!K8+'PS 02-12-21'!M8</f>
      </c>
      <c s="14">
        <f>C11*0.21</f>
      </c>
      <c s="14">
        <f>C11+D11</f>
      </c>
      <c s="13">
        <f>'PS 02-12-21'!T7</f>
      </c>
    </row>
    <row r="12" spans="1:6" ht="12.75">
      <c r="A12" s="11" t="s">
        <v>165</v>
      </c>
      <c s="12" t="s">
        <v>166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167</v>
      </c>
      <c s="12" t="s">
        <v>168</v>
      </c>
      <c s="14">
        <f>'SO 03-00-01'!K8+'SO 03-00-01'!M8</f>
      </c>
      <c s="14">
        <f>C13*0.21</f>
      </c>
      <c s="14">
        <f>C13+D13</f>
      </c>
      <c s="13">
        <f>'SO 03-00-01'!T7</f>
      </c>
    </row>
    <row r="14" spans="1:6" ht="12.75">
      <c r="A14" s="11" t="s">
        <v>282</v>
      </c>
      <c s="12" t="s">
        <v>283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284</v>
      </c>
      <c s="12" t="s">
        <v>285</v>
      </c>
      <c s="14">
        <f>'SO 02-12-01'!K8+'SO 02-12-01'!M8</f>
      </c>
      <c s="14">
        <f>C15*0.21</f>
      </c>
      <c s="14">
        <f>C15+D15</f>
      </c>
      <c s="13">
        <f>'SO 02-12-01'!T7</f>
      </c>
    </row>
    <row r="16" spans="1:6" ht="12.75">
      <c r="A16" s="11" t="s">
        <v>461</v>
      </c>
      <c s="12" t="s">
        <v>462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463</v>
      </c>
      <c s="12" t="s">
        <v>464</v>
      </c>
      <c s="14">
        <f>'SO 03-13-01'!K8+'SO 03-13-01'!M8</f>
      </c>
      <c s="14">
        <f>C17*0.21</f>
      </c>
      <c s="14">
        <f>C17+D17</f>
      </c>
      <c s="13">
        <f>'SO 03-13-01'!T7</f>
      </c>
    </row>
    <row r="18" spans="1:6" ht="12.75">
      <c r="A18" s="11" t="s">
        <v>539</v>
      </c>
      <c s="12" t="s">
        <v>540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541</v>
      </c>
      <c s="12" t="s">
        <v>542</v>
      </c>
      <c s="14">
        <f>'SO 01-21-01'!K8+'SO 01-21-01'!M8</f>
      </c>
      <c s="14">
        <f>C19*0.21</f>
      </c>
      <c s="14">
        <f>C19+D19</f>
      </c>
      <c s="13">
        <f>'SO 01-21-01'!T7</f>
      </c>
    </row>
    <row r="20" spans="1:6" ht="12.75">
      <c r="A20" s="11" t="s">
        <v>633</v>
      </c>
      <c s="12" t="s">
        <v>634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635</v>
      </c>
      <c s="12" t="s">
        <v>636</v>
      </c>
      <c s="14">
        <f>'SO 01-86-01'!K8+'SO 01-86-01'!M8</f>
      </c>
      <c s="14">
        <f>C21*0.21</f>
      </c>
      <c s="14">
        <f>C21+D21</f>
      </c>
      <c s="13">
        <f>'SO 01-86-01'!T7</f>
      </c>
    </row>
    <row r="22" spans="1:6" ht="12.75">
      <c r="A22" s="11" t="s">
        <v>694</v>
      </c>
      <c s="12" t="s">
        <v>695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696</v>
      </c>
      <c s="12" t="s">
        <v>697</v>
      </c>
      <c s="14">
        <f>'SO 98-98'!K8+'SO 98-98'!M8</f>
      </c>
      <c s="14">
        <f>C23*0.21</f>
      </c>
      <c s="14">
        <f>C23+D23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COUNTIFS(L8:L119,"=0",A8:A119,"P")+COUNTIFS(L8:L119,"",A8:A119,"P")+SUM(Q8:Q119)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7.5">
      <c r="A11" s="35" t="s">
        <v>56</v>
      </c>
      <c r="E11" s="39" t="s">
        <v>57</v>
      </c>
    </row>
    <row r="12" spans="1:5" ht="12.75">
      <c r="A12" s="35" t="s">
        <v>58</v>
      </c>
      <c r="E12" s="40" t="s">
        <v>52</v>
      </c>
    </row>
    <row r="13" spans="1:5" ht="12.75">
      <c r="A13" t="s">
        <v>59</v>
      </c>
      <c r="E13" s="39" t="s">
        <v>52</v>
      </c>
    </row>
    <row r="14" spans="1:16" ht="12.75">
      <c r="A14" t="s">
        <v>49</v>
      </c>
      <c s="34" t="s">
        <v>27</v>
      </c>
      <c s="34" t="s">
        <v>60</v>
      </c>
      <c s="35" t="s">
        <v>52</v>
      </c>
      <c s="6" t="s">
        <v>61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53">
      <c r="A15" s="35" t="s">
        <v>56</v>
      </c>
      <c r="E15" s="39" t="s">
        <v>62</v>
      </c>
    </row>
    <row r="16" spans="1:5" ht="12.75">
      <c r="A16" s="35" t="s">
        <v>58</v>
      </c>
      <c r="E16" s="40" t="s">
        <v>52</v>
      </c>
    </row>
    <row r="17" spans="1:5" ht="12.75">
      <c r="A17" t="s">
        <v>59</v>
      </c>
      <c r="E17" s="39" t="s">
        <v>52</v>
      </c>
    </row>
    <row r="18" spans="1:16" ht="25.5">
      <c r="A18" t="s">
        <v>49</v>
      </c>
      <c s="34" t="s">
        <v>26</v>
      </c>
      <c s="34" t="s">
        <v>63</v>
      </c>
      <c s="35" t="s">
        <v>52</v>
      </c>
      <c s="6" t="s">
        <v>64</v>
      </c>
      <c s="36" t="s">
        <v>54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42.25">
      <c r="A19" s="35" t="s">
        <v>56</v>
      </c>
      <c r="E19" s="39" t="s">
        <v>65</v>
      </c>
    </row>
    <row r="20" spans="1:5" ht="12.75">
      <c r="A20" s="35" t="s">
        <v>58</v>
      </c>
      <c r="E20" s="40" t="s">
        <v>52</v>
      </c>
    </row>
    <row r="21" spans="1:5" ht="12.75">
      <c r="A21" t="s">
        <v>59</v>
      </c>
      <c r="E21" s="39" t="s">
        <v>52</v>
      </c>
    </row>
    <row r="22" spans="1:16" ht="12.75">
      <c r="A22" t="s">
        <v>49</v>
      </c>
      <c s="34" t="s">
        <v>66</v>
      </c>
      <c s="34" t="s">
        <v>67</v>
      </c>
      <c s="35" t="s">
        <v>52</v>
      </c>
      <c s="6" t="s">
        <v>68</v>
      </c>
      <c s="36" t="s">
        <v>54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7.5">
      <c r="A23" s="35" t="s">
        <v>56</v>
      </c>
      <c r="E23" s="39" t="s">
        <v>57</v>
      </c>
    </row>
    <row r="24" spans="1:5" ht="12.75">
      <c r="A24" s="35" t="s">
        <v>58</v>
      </c>
      <c r="E24" s="40" t="s">
        <v>52</v>
      </c>
    </row>
    <row r="25" spans="1:5" ht="12.75">
      <c r="A25" t="s">
        <v>59</v>
      </c>
      <c r="E25" s="39" t="s">
        <v>52</v>
      </c>
    </row>
    <row r="26" spans="1:16" ht="12.75">
      <c r="A26" t="s">
        <v>49</v>
      </c>
      <c s="34" t="s">
        <v>69</v>
      </c>
      <c s="34" t="s">
        <v>70</v>
      </c>
      <c s="35" t="s">
        <v>52</v>
      </c>
      <c s="6" t="s">
        <v>71</v>
      </c>
      <c s="36" t="s">
        <v>54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65.75">
      <c r="A27" s="35" t="s">
        <v>56</v>
      </c>
      <c r="E27" s="39" t="s">
        <v>72</v>
      </c>
    </row>
    <row r="28" spans="1:5" ht="12.75">
      <c r="A28" s="35" t="s">
        <v>58</v>
      </c>
      <c r="E28" s="40" t="s">
        <v>52</v>
      </c>
    </row>
    <row r="29" spans="1:5" ht="12.75">
      <c r="A29" t="s">
        <v>59</v>
      </c>
      <c r="E29" s="39" t="s">
        <v>52</v>
      </c>
    </row>
    <row r="30" spans="1:13" ht="12.75">
      <c r="A30" t="s">
        <v>46</v>
      </c>
      <c r="C30" s="31" t="s">
        <v>44</v>
      </c>
      <c r="E30" s="33" t="s">
        <v>73</v>
      </c>
      <c r="J30" s="32">
        <f>0</f>
      </c>
      <c s="32">
        <f>0</f>
      </c>
      <c s="32">
        <f>0+L31+L35+L39+L43+L47+L51+L55+L59+L63+L67+L71+L75+L79+L83+L87+L91+L95+L99+L103+L107+L111+L115+L119</f>
      </c>
      <c s="32">
        <f>0+M31+M35+M39+M43+M47+M51+M55+M59+M63+M67+M71+M75+M79+M83+M87+M91+M95+M99+M103+M107+M111+M115+M119</f>
      </c>
    </row>
    <row r="31" spans="1:16" ht="12.75">
      <c r="A31" t="s">
        <v>49</v>
      </c>
      <c s="34" t="s">
        <v>74</v>
      </c>
      <c s="34" t="s">
        <v>75</v>
      </c>
      <c s="35" t="s">
        <v>52</v>
      </c>
      <c s="6" t="s">
        <v>76</v>
      </c>
      <c s="36" t="s">
        <v>54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229.5">
      <c r="A32" s="35" t="s">
        <v>56</v>
      </c>
      <c r="E32" s="39" t="s">
        <v>77</v>
      </c>
    </row>
    <row r="33" spans="1:5" ht="12.75">
      <c r="A33" s="35" t="s">
        <v>58</v>
      </c>
      <c r="E33" s="40" t="s">
        <v>52</v>
      </c>
    </row>
    <row r="34" spans="1:5" ht="12.75">
      <c r="A34" t="s">
        <v>59</v>
      </c>
      <c r="E34" s="39" t="s">
        <v>52</v>
      </c>
    </row>
    <row r="35" spans="1:16" ht="12.75">
      <c r="A35" t="s">
        <v>49</v>
      </c>
      <c s="34" t="s">
        <v>78</v>
      </c>
      <c s="34" t="s">
        <v>79</v>
      </c>
      <c s="35" t="s">
        <v>52</v>
      </c>
      <c s="6" t="s">
        <v>80</v>
      </c>
      <c s="36" t="s">
        <v>54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229.5">
      <c r="A36" s="35" t="s">
        <v>56</v>
      </c>
      <c r="E36" s="39" t="s">
        <v>77</v>
      </c>
    </row>
    <row r="37" spans="1:5" ht="12.75">
      <c r="A37" s="35" t="s">
        <v>58</v>
      </c>
      <c r="E37" s="40" t="s">
        <v>52</v>
      </c>
    </row>
    <row r="38" spans="1:5" ht="12.75">
      <c r="A38" t="s">
        <v>59</v>
      </c>
      <c r="E38" s="39" t="s">
        <v>52</v>
      </c>
    </row>
    <row r="39" spans="1:16" ht="25.5">
      <c r="A39" t="s">
        <v>49</v>
      </c>
      <c s="34" t="s">
        <v>81</v>
      </c>
      <c s="34" t="s">
        <v>82</v>
      </c>
      <c s="35" t="s">
        <v>52</v>
      </c>
      <c s="6" t="s">
        <v>83</v>
      </c>
      <c s="36" t="s">
        <v>54</v>
      </c>
      <c s="37">
        <v>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229.5">
      <c r="A40" s="35" t="s">
        <v>56</v>
      </c>
      <c r="E40" s="39" t="s">
        <v>77</v>
      </c>
    </row>
    <row r="41" spans="1:5" ht="12.75">
      <c r="A41" s="35" t="s">
        <v>58</v>
      </c>
      <c r="E41" s="40" t="s">
        <v>52</v>
      </c>
    </row>
    <row r="42" spans="1:5" ht="12.75">
      <c r="A42" t="s">
        <v>59</v>
      </c>
      <c r="E42" s="39" t="s">
        <v>52</v>
      </c>
    </row>
    <row r="43" spans="1:16" ht="12.75">
      <c r="A43" t="s">
        <v>49</v>
      </c>
      <c s="34" t="s">
        <v>84</v>
      </c>
      <c s="34" t="s">
        <v>85</v>
      </c>
      <c s="35" t="s">
        <v>52</v>
      </c>
      <c s="6" t="s">
        <v>86</v>
      </c>
      <c s="36" t="s">
        <v>54</v>
      </c>
      <c s="37">
        <v>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229.5">
      <c r="A44" s="35" t="s">
        <v>56</v>
      </c>
      <c r="E44" s="39" t="s">
        <v>77</v>
      </c>
    </row>
    <row r="45" spans="1:5" ht="12.75">
      <c r="A45" s="35" t="s">
        <v>58</v>
      </c>
      <c r="E45" s="40" t="s">
        <v>52</v>
      </c>
    </row>
    <row r="46" spans="1:5" ht="12.75">
      <c r="A46" t="s">
        <v>59</v>
      </c>
      <c r="E46" s="39" t="s">
        <v>52</v>
      </c>
    </row>
    <row r="47" spans="1:16" ht="12.75">
      <c r="A47" t="s">
        <v>49</v>
      </c>
      <c s="34" t="s">
        <v>87</v>
      </c>
      <c s="34" t="s">
        <v>88</v>
      </c>
      <c s="35" t="s">
        <v>52</v>
      </c>
      <c s="6" t="s">
        <v>89</v>
      </c>
      <c s="36" t="s">
        <v>54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229.5">
      <c r="A48" s="35" t="s">
        <v>56</v>
      </c>
      <c r="E48" s="39" t="s">
        <v>77</v>
      </c>
    </row>
    <row r="49" spans="1:5" ht="12.75">
      <c r="A49" s="35" t="s">
        <v>58</v>
      </c>
      <c r="E49" s="40" t="s">
        <v>52</v>
      </c>
    </row>
    <row r="50" spans="1:5" ht="12.75">
      <c r="A50" t="s">
        <v>59</v>
      </c>
      <c r="E50" s="39" t="s">
        <v>52</v>
      </c>
    </row>
    <row r="51" spans="1:16" ht="12.75">
      <c r="A51" t="s">
        <v>49</v>
      </c>
      <c s="34" t="s">
        <v>90</v>
      </c>
      <c s="34" t="s">
        <v>91</v>
      </c>
      <c s="35" t="s">
        <v>52</v>
      </c>
      <c s="6" t="s">
        <v>92</v>
      </c>
      <c s="36" t="s">
        <v>54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216.75">
      <c r="A52" s="35" t="s">
        <v>56</v>
      </c>
      <c r="E52" s="39" t="s">
        <v>93</v>
      </c>
    </row>
    <row r="53" spans="1:5" ht="12.75">
      <c r="A53" s="35" t="s">
        <v>58</v>
      </c>
      <c r="E53" s="40" t="s">
        <v>52</v>
      </c>
    </row>
    <row r="54" spans="1:5" ht="12.75">
      <c r="A54" t="s">
        <v>59</v>
      </c>
      <c r="E54" s="39" t="s">
        <v>52</v>
      </c>
    </row>
    <row r="55" spans="1:16" ht="12.75">
      <c r="A55" t="s">
        <v>49</v>
      </c>
      <c s="34" t="s">
        <v>94</v>
      </c>
      <c s="34" t="s">
        <v>95</v>
      </c>
      <c s="35" t="s">
        <v>52</v>
      </c>
      <c s="6" t="s">
        <v>96</v>
      </c>
      <c s="36" t="s">
        <v>54</v>
      </c>
      <c s="37">
        <v>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216.75">
      <c r="A56" s="35" t="s">
        <v>56</v>
      </c>
      <c r="E56" s="39" t="s">
        <v>93</v>
      </c>
    </row>
    <row r="57" spans="1:5" ht="12.75">
      <c r="A57" s="35" t="s">
        <v>58</v>
      </c>
      <c r="E57" s="40" t="s">
        <v>52</v>
      </c>
    </row>
    <row r="58" spans="1:5" ht="12.75">
      <c r="A58" t="s">
        <v>59</v>
      </c>
      <c r="E58" s="39" t="s">
        <v>52</v>
      </c>
    </row>
    <row r="59" spans="1:16" ht="25.5">
      <c r="A59" t="s">
        <v>49</v>
      </c>
      <c s="34" t="s">
        <v>97</v>
      </c>
      <c s="34" t="s">
        <v>98</v>
      </c>
      <c s="35" t="s">
        <v>52</v>
      </c>
      <c s="6" t="s">
        <v>99</v>
      </c>
      <c s="36" t="s">
        <v>54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89.25">
      <c r="A60" s="35" t="s">
        <v>56</v>
      </c>
      <c r="E60" s="39" t="s">
        <v>100</v>
      </c>
    </row>
    <row r="61" spans="1:5" ht="12.75">
      <c r="A61" s="35" t="s">
        <v>58</v>
      </c>
      <c r="E61" s="40" t="s">
        <v>52</v>
      </c>
    </row>
    <row r="62" spans="1:5" ht="12.75">
      <c r="A62" t="s">
        <v>59</v>
      </c>
      <c r="E62" s="39" t="s">
        <v>52</v>
      </c>
    </row>
    <row r="63" spans="1:16" ht="12.75">
      <c r="A63" t="s">
        <v>49</v>
      </c>
      <c s="34" t="s">
        <v>101</v>
      </c>
      <c s="34" t="s">
        <v>102</v>
      </c>
      <c s="35" t="s">
        <v>52</v>
      </c>
      <c s="6" t="s">
        <v>103</v>
      </c>
      <c s="36" t="s">
        <v>104</v>
      </c>
      <c s="37">
        <v>0.36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78.5">
      <c r="A64" s="35" t="s">
        <v>56</v>
      </c>
      <c r="E64" s="39" t="s">
        <v>105</v>
      </c>
    </row>
    <row r="65" spans="1:5" ht="12.75">
      <c r="A65" s="35" t="s">
        <v>58</v>
      </c>
      <c r="E65" s="40" t="s">
        <v>52</v>
      </c>
    </row>
    <row r="66" spans="1:5" ht="12.75">
      <c r="A66" t="s">
        <v>59</v>
      </c>
      <c r="E66" s="39" t="s">
        <v>52</v>
      </c>
    </row>
    <row r="67" spans="1:16" ht="25.5">
      <c r="A67" t="s">
        <v>49</v>
      </c>
      <c s="34" t="s">
        <v>106</v>
      </c>
      <c s="34" t="s">
        <v>107</v>
      </c>
      <c s="35" t="s">
        <v>52</v>
      </c>
      <c s="6" t="s">
        <v>108</v>
      </c>
      <c s="36" t="s">
        <v>54</v>
      </c>
      <c s="37">
        <v>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89.25">
      <c r="A68" s="35" t="s">
        <v>56</v>
      </c>
      <c r="E68" s="39" t="s">
        <v>109</v>
      </c>
    </row>
    <row r="69" spans="1:5" ht="12.75">
      <c r="A69" s="35" t="s">
        <v>58</v>
      </c>
      <c r="E69" s="40" t="s">
        <v>52</v>
      </c>
    </row>
    <row r="70" spans="1:5" ht="12.75">
      <c r="A70" t="s">
        <v>59</v>
      </c>
      <c r="E70" s="39" t="s">
        <v>52</v>
      </c>
    </row>
    <row r="71" spans="1:16" ht="25.5">
      <c r="A71" t="s">
        <v>49</v>
      </c>
      <c s="34" t="s">
        <v>110</v>
      </c>
      <c s="34" t="s">
        <v>111</v>
      </c>
      <c s="35" t="s">
        <v>52</v>
      </c>
      <c s="6" t="s">
        <v>112</v>
      </c>
      <c s="36" t="s">
        <v>54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229.5">
      <c r="A72" s="35" t="s">
        <v>56</v>
      </c>
      <c r="E72" s="39" t="s">
        <v>77</v>
      </c>
    </row>
    <row r="73" spans="1:5" ht="12.75">
      <c r="A73" s="35" t="s">
        <v>58</v>
      </c>
      <c r="E73" s="40" t="s">
        <v>52</v>
      </c>
    </row>
    <row r="74" spans="1:5" ht="12.75">
      <c r="A74" t="s">
        <v>59</v>
      </c>
      <c r="E74" s="39" t="s">
        <v>52</v>
      </c>
    </row>
    <row r="75" spans="1:16" ht="12.75">
      <c r="A75" t="s">
        <v>49</v>
      </c>
      <c s="34" t="s">
        <v>113</v>
      </c>
      <c s="34" t="s">
        <v>114</v>
      </c>
      <c s="35" t="s">
        <v>52</v>
      </c>
      <c s="6" t="s">
        <v>115</v>
      </c>
      <c s="36" t="s">
        <v>54</v>
      </c>
      <c s="37">
        <v>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204">
      <c r="A76" s="35" t="s">
        <v>56</v>
      </c>
      <c r="E76" s="39" t="s">
        <v>116</v>
      </c>
    </row>
    <row r="77" spans="1:5" ht="12.75">
      <c r="A77" s="35" t="s">
        <v>58</v>
      </c>
      <c r="E77" s="40" t="s">
        <v>52</v>
      </c>
    </row>
    <row r="78" spans="1:5" ht="12.75">
      <c r="A78" t="s">
        <v>59</v>
      </c>
      <c r="E78" s="39" t="s">
        <v>52</v>
      </c>
    </row>
    <row r="79" spans="1:16" ht="12.75">
      <c r="A79" t="s">
        <v>49</v>
      </c>
      <c s="34" t="s">
        <v>117</v>
      </c>
      <c s="34" t="s">
        <v>118</v>
      </c>
      <c s="35" t="s">
        <v>52</v>
      </c>
      <c s="6" t="s">
        <v>119</v>
      </c>
      <c s="36" t="s">
        <v>54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53">
      <c r="A80" s="35" t="s">
        <v>56</v>
      </c>
      <c r="E80" s="39" t="s">
        <v>120</v>
      </c>
    </row>
    <row r="81" spans="1:5" ht="12.75">
      <c r="A81" s="35" t="s">
        <v>58</v>
      </c>
      <c r="E81" s="40" t="s">
        <v>52</v>
      </c>
    </row>
    <row r="82" spans="1:5" ht="12.75">
      <c r="A82" t="s">
        <v>59</v>
      </c>
      <c r="E82" s="39" t="s">
        <v>52</v>
      </c>
    </row>
    <row r="83" spans="1:16" ht="25.5">
      <c r="A83" t="s">
        <v>49</v>
      </c>
      <c s="34" t="s">
        <v>121</v>
      </c>
      <c s="34" t="s">
        <v>122</v>
      </c>
      <c s="35" t="s">
        <v>52</v>
      </c>
      <c s="6" t="s">
        <v>123</v>
      </c>
      <c s="36" t="s">
        <v>54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76.5">
      <c r="A84" s="35" t="s">
        <v>56</v>
      </c>
      <c r="E84" s="39" t="s">
        <v>124</v>
      </c>
    </row>
    <row r="85" spans="1:5" ht="12.75">
      <c r="A85" s="35" t="s">
        <v>58</v>
      </c>
      <c r="E85" s="40" t="s">
        <v>52</v>
      </c>
    </row>
    <row r="86" spans="1:5" ht="12.75">
      <c r="A86" t="s">
        <v>59</v>
      </c>
      <c r="E86" s="39" t="s">
        <v>52</v>
      </c>
    </row>
    <row r="87" spans="1:16" ht="12.75">
      <c r="A87" t="s">
        <v>49</v>
      </c>
      <c s="34" t="s">
        <v>125</v>
      </c>
      <c s="34" t="s">
        <v>126</v>
      </c>
      <c s="35" t="s">
        <v>52</v>
      </c>
      <c s="6" t="s">
        <v>127</v>
      </c>
      <c s="36" t="s">
        <v>128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91.25">
      <c r="A88" s="35" t="s">
        <v>56</v>
      </c>
      <c r="E88" s="39" t="s">
        <v>129</v>
      </c>
    </row>
    <row r="89" spans="1:5" ht="12.75">
      <c r="A89" s="35" t="s">
        <v>58</v>
      </c>
      <c r="E89" s="40" t="s">
        <v>52</v>
      </c>
    </row>
    <row r="90" spans="1:5" ht="12.75">
      <c r="A90" t="s">
        <v>59</v>
      </c>
      <c r="E90" s="39" t="s">
        <v>52</v>
      </c>
    </row>
    <row r="91" spans="1:16" ht="12.75">
      <c r="A91" t="s">
        <v>49</v>
      </c>
      <c s="34" t="s">
        <v>130</v>
      </c>
      <c s="34" t="s">
        <v>131</v>
      </c>
      <c s="35" t="s">
        <v>52</v>
      </c>
      <c s="6" t="s">
        <v>132</v>
      </c>
      <c s="36" t="s">
        <v>54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91.25">
      <c r="A92" s="35" t="s">
        <v>56</v>
      </c>
      <c r="E92" s="39" t="s">
        <v>133</v>
      </c>
    </row>
    <row r="93" spans="1:5" ht="12.75">
      <c r="A93" s="35" t="s">
        <v>58</v>
      </c>
      <c r="E93" s="40" t="s">
        <v>52</v>
      </c>
    </row>
    <row r="94" spans="1:5" ht="12.75">
      <c r="A94" t="s">
        <v>59</v>
      </c>
      <c r="E94" s="39" t="s">
        <v>52</v>
      </c>
    </row>
    <row r="95" spans="1:16" ht="12.75">
      <c r="A95" t="s">
        <v>49</v>
      </c>
      <c s="34" t="s">
        <v>134</v>
      </c>
      <c s="34" t="s">
        <v>135</v>
      </c>
      <c s="35" t="s">
        <v>52</v>
      </c>
      <c s="6" t="s">
        <v>136</v>
      </c>
      <c s="36" t="s">
        <v>54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137</v>
      </c>
      <c>
        <f>(M95*21)/100</f>
      </c>
      <c t="s">
        <v>27</v>
      </c>
    </row>
    <row r="96" spans="1:5" ht="140.25">
      <c r="A96" s="35" t="s">
        <v>56</v>
      </c>
      <c r="E96" s="39" t="s">
        <v>138</v>
      </c>
    </row>
    <row r="97" spans="1:5" ht="12.75">
      <c r="A97" s="35" t="s">
        <v>58</v>
      </c>
      <c r="E97" s="40" t="s">
        <v>52</v>
      </c>
    </row>
    <row r="98" spans="1:5" ht="12.75">
      <c r="A98" t="s">
        <v>59</v>
      </c>
      <c r="E98" s="39" t="s">
        <v>52</v>
      </c>
    </row>
    <row r="99" spans="1:16" ht="12.75">
      <c r="A99" t="s">
        <v>49</v>
      </c>
      <c s="34" t="s">
        <v>139</v>
      </c>
      <c s="34" t="s">
        <v>140</v>
      </c>
      <c s="35" t="s">
        <v>52</v>
      </c>
      <c s="6" t="s">
        <v>141</v>
      </c>
      <c s="36" t="s">
        <v>128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91.25">
      <c r="A100" s="35" t="s">
        <v>56</v>
      </c>
      <c r="E100" s="39" t="s">
        <v>142</v>
      </c>
    </row>
    <row r="101" spans="1:5" ht="12.75">
      <c r="A101" s="35" t="s">
        <v>58</v>
      </c>
      <c r="E101" s="40" t="s">
        <v>52</v>
      </c>
    </row>
    <row r="102" spans="1:5" ht="12.75">
      <c r="A102" t="s">
        <v>59</v>
      </c>
      <c r="E102" s="39" t="s">
        <v>52</v>
      </c>
    </row>
    <row r="103" spans="1:16" ht="25.5">
      <c r="A103" t="s">
        <v>49</v>
      </c>
      <c s="34" t="s">
        <v>143</v>
      </c>
      <c s="34" t="s">
        <v>144</v>
      </c>
      <c s="35" t="s">
        <v>52</v>
      </c>
      <c s="6" t="s">
        <v>145</v>
      </c>
      <c s="36" t="s">
        <v>146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40.25">
      <c r="A104" s="35" t="s">
        <v>56</v>
      </c>
      <c r="E104" s="39" t="s">
        <v>147</v>
      </c>
    </row>
    <row r="105" spans="1:5" ht="12.75">
      <c r="A105" s="35" t="s">
        <v>58</v>
      </c>
      <c r="E105" s="40" t="s">
        <v>52</v>
      </c>
    </row>
    <row r="106" spans="1:5" ht="12.75">
      <c r="A106" t="s">
        <v>59</v>
      </c>
      <c r="E106" s="39" t="s">
        <v>52</v>
      </c>
    </row>
    <row r="107" spans="1:16" ht="12.75">
      <c r="A107" t="s">
        <v>49</v>
      </c>
      <c s="34" t="s">
        <v>148</v>
      </c>
      <c s="34" t="s">
        <v>149</v>
      </c>
      <c s="35" t="s">
        <v>52</v>
      </c>
      <c s="6" t="s">
        <v>150</v>
      </c>
      <c s="36" t="s">
        <v>151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152</v>
      </c>
      <c>
        <f>(M107*21)/100</f>
      </c>
      <c t="s">
        <v>27</v>
      </c>
    </row>
    <row r="108" spans="1:5" ht="12.75">
      <c r="A108" s="35" t="s">
        <v>56</v>
      </c>
      <c r="E108" s="39" t="s">
        <v>153</v>
      </c>
    </row>
    <row r="109" spans="1:5" ht="12.75">
      <c r="A109" s="35" t="s">
        <v>58</v>
      </c>
      <c r="E109" s="40" t="s">
        <v>52</v>
      </c>
    </row>
    <row r="110" spans="1:5" ht="12.75">
      <c r="A110" t="s">
        <v>59</v>
      </c>
      <c r="E110" s="39" t="s">
        <v>52</v>
      </c>
    </row>
    <row r="111" spans="1:16" ht="25.5">
      <c r="A111" t="s">
        <v>49</v>
      </c>
      <c s="34" t="s">
        <v>154</v>
      </c>
      <c s="34" t="s">
        <v>155</v>
      </c>
      <c s="35" t="s">
        <v>50</v>
      </c>
      <c s="6" t="s">
        <v>156</v>
      </c>
      <c s="36" t="s">
        <v>54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40.25">
      <c r="A112" s="35" t="s">
        <v>56</v>
      </c>
      <c r="E112" s="39" t="s">
        <v>157</v>
      </c>
    </row>
    <row r="113" spans="1:5" ht="12.75">
      <c r="A113" s="35" t="s">
        <v>58</v>
      </c>
      <c r="E113" s="40" t="s">
        <v>52</v>
      </c>
    </row>
    <row r="114" spans="1:5" ht="12.75">
      <c r="A114" t="s">
        <v>59</v>
      </c>
      <c r="E114" s="39" t="s">
        <v>52</v>
      </c>
    </row>
    <row r="115" spans="1:16" ht="12.75">
      <c r="A115" t="s">
        <v>49</v>
      </c>
      <c s="34" t="s">
        <v>158</v>
      </c>
      <c s="34" t="s">
        <v>159</v>
      </c>
      <c s="35" t="s">
        <v>50</v>
      </c>
      <c s="6" t="s">
        <v>160</v>
      </c>
      <c s="36" t="s">
        <v>146</v>
      </c>
      <c s="37">
        <v>0.5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02">
      <c r="A116" s="35" t="s">
        <v>56</v>
      </c>
      <c r="E116" s="39" t="s">
        <v>161</v>
      </c>
    </row>
    <row r="117" spans="1:5" ht="12.75">
      <c r="A117" s="35" t="s">
        <v>58</v>
      </c>
      <c r="E117" s="40" t="s">
        <v>52</v>
      </c>
    </row>
    <row r="118" spans="1:5" ht="12.75">
      <c r="A118" t="s">
        <v>59</v>
      </c>
      <c r="E118" s="39" t="s">
        <v>52</v>
      </c>
    </row>
    <row r="119" spans="1:16" ht="12.75">
      <c r="A119" t="s">
        <v>49</v>
      </c>
      <c s="34" t="s">
        <v>162</v>
      </c>
      <c s="34" t="s">
        <v>163</v>
      </c>
      <c s="35" t="s">
        <v>50</v>
      </c>
      <c s="6" t="s">
        <v>164</v>
      </c>
      <c s="36" t="s">
        <v>146</v>
      </c>
      <c s="37">
        <v>90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02">
      <c r="A120" s="35" t="s">
        <v>56</v>
      </c>
      <c r="E120" s="39" t="s">
        <v>161</v>
      </c>
    </row>
    <row r="121" spans="1:5" ht="12.75">
      <c r="A121" s="35" t="s">
        <v>58</v>
      </c>
      <c r="E121" s="40" t="s">
        <v>52</v>
      </c>
    </row>
    <row r="122" spans="1:5" ht="12.75">
      <c r="A122" t="s">
        <v>59</v>
      </c>
      <c r="E122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165</v>
      </c>
      <c r="E4" s="26" t="s">
        <v>166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169</v>
      </c>
      <c r="E8" s="30" t="s">
        <v>168</v>
      </c>
      <c r="J8" s="29">
        <f>0+J9+J22+J31+J60+J61</f>
      </c>
      <c s="29">
        <f>0+K9+K22+K31+K60+K61</f>
      </c>
      <c s="29">
        <f>0+L9+L22+L31+L60+L61</f>
      </c>
      <c s="29">
        <f>0+M9+M22+M31+M60+M61</f>
      </c>
    </row>
    <row r="9" spans="1:13" ht="12.75">
      <c r="A9" t="s">
        <v>46</v>
      </c>
      <c r="C9" s="31" t="s">
        <v>170</v>
      </c>
      <c r="E9" s="33" t="s">
        <v>171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172</v>
      </c>
      <c s="35" t="s">
        <v>52</v>
      </c>
      <c s="6" t="s">
        <v>173</v>
      </c>
      <c s="36" t="s">
        <v>174</v>
      </c>
      <c s="37">
        <v>702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175</v>
      </c>
    </row>
    <row r="12" spans="1:5" ht="12.75">
      <c r="A12" s="35" t="s">
        <v>58</v>
      </c>
      <c r="E12" s="40" t="s">
        <v>176</v>
      </c>
    </row>
    <row r="13" spans="1:5" ht="12.75">
      <c r="A13" t="s">
        <v>59</v>
      </c>
      <c r="E13" s="39" t="s">
        <v>177</v>
      </c>
    </row>
    <row r="14" spans="1:16" ht="25.5">
      <c r="A14" t="s">
        <v>49</v>
      </c>
      <c s="34" t="s">
        <v>27</v>
      </c>
      <c s="34" t="s">
        <v>178</v>
      </c>
      <c s="35" t="s">
        <v>52</v>
      </c>
      <c s="6" t="s">
        <v>179</v>
      </c>
      <c s="36" t="s">
        <v>174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180</v>
      </c>
    </row>
    <row r="16" spans="1:5" ht="12.75">
      <c r="A16" s="35" t="s">
        <v>58</v>
      </c>
      <c r="E16" s="40" t="s">
        <v>52</v>
      </c>
    </row>
    <row r="17" spans="1:5" ht="12.75">
      <c r="A17" t="s">
        <v>59</v>
      </c>
      <c r="E17" s="39" t="s">
        <v>177</v>
      </c>
    </row>
    <row r="18" spans="1:16" ht="25.5">
      <c r="A18" t="s">
        <v>49</v>
      </c>
      <c s="34" t="s">
        <v>26</v>
      </c>
      <c s="34" t="s">
        <v>181</v>
      </c>
      <c s="35" t="s">
        <v>52</v>
      </c>
      <c s="6" t="s">
        <v>182</v>
      </c>
      <c s="36" t="s">
        <v>174</v>
      </c>
      <c s="37">
        <v>8.5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180</v>
      </c>
    </row>
    <row r="20" spans="1:5" ht="12.75">
      <c r="A20" s="35" t="s">
        <v>58</v>
      </c>
      <c r="E20" s="40" t="s">
        <v>183</v>
      </c>
    </row>
    <row r="21" spans="1:5" ht="12.75">
      <c r="A21" t="s">
        <v>59</v>
      </c>
      <c r="E21" s="39" t="s">
        <v>177</v>
      </c>
    </row>
    <row r="22" spans="1:13" ht="12.75">
      <c r="A22" t="s">
        <v>46</v>
      </c>
      <c r="C22" s="31" t="s">
        <v>50</v>
      </c>
      <c r="E22" s="33" t="s">
        <v>184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84</v>
      </c>
      <c s="34" t="s">
        <v>185</v>
      </c>
      <c s="35" t="s">
        <v>52</v>
      </c>
      <c s="6" t="s">
        <v>186</v>
      </c>
      <c s="36" t="s">
        <v>187</v>
      </c>
      <c s="37">
        <v>390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175</v>
      </c>
    </row>
    <row r="25" spans="1:5" ht="12.75">
      <c r="A25" s="35" t="s">
        <v>58</v>
      </c>
      <c r="E25" s="40" t="s">
        <v>188</v>
      </c>
    </row>
    <row r="26" spans="1:5" ht="12.75">
      <c r="A26" t="s">
        <v>59</v>
      </c>
      <c r="E26" s="39" t="s">
        <v>177</v>
      </c>
    </row>
    <row r="27" spans="1:16" ht="12.75">
      <c r="A27" t="s">
        <v>49</v>
      </c>
      <c s="34" t="s">
        <v>101</v>
      </c>
      <c s="34" t="s">
        <v>189</v>
      </c>
      <c s="35" t="s">
        <v>52</v>
      </c>
      <c s="6" t="s">
        <v>190</v>
      </c>
      <c s="36" t="s">
        <v>191</v>
      </c>
      <c s="37">
        <v>575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192</v>
      </c>
    </row>
    <row r="29" spans="1:5" ht="12.75">
      <c r="A29" s="35" t="s">
        <v>58</v>
      </c>
      <c r="E29" s="40" t="s">
        <v>193</v>
      </c>
    </row>
    <row r="30" spans="1:5" ht="12.75">
      <c r="A30" t="s">
        <v>59</v>
      </c>
      <c r="E30" s="39" t="s">
        <v>177</v>
      </c>
    </row>
    <row r="31" spans="1:13" ht="12.75">
      <c r="A31" t="s">
        <v>46</v>
      </c>
      <c r="C31" s="31" t="s">
        <v>69</v>
      </c>
      <c r="E31" s="33" t="s">
        <v>194</v>
      </c>
      <c r="J31" s="32">
        <f>0</f>
      </c>
      <c s="32">
        <f>0</f>
      </c>
      <c s="32">
        <f>0+L32+L36+L40+L44+L48+L52+L56</f>
      </c>
      <c s="32">
        <f>0+M32+M36+M40+M44+M48+M52+M56</f>
      </c>
    </row>
    <row r="32" spans="1:16" ht="12.75">
      <c r="A32" t="s">
        <v>49</v>
      </c>
      <c s="34" t="s">
        <v>106</v>
      </c>
      <c s="34" t="s">
        <v>195</v>
      </c>
      <c s="35" t="s">
        <v>52</v>
      </c>
      <c s="6" t="s">
        <v>196</v>
      </c>
      <c s="36" t="s">
        <v>187</v>
      </c>
      <c s="37">
        <v>125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25.5">
      <c r="A34" s="35" t="s">
        <v>58</v>
      </c>
      <c r="E34" s="40" t="s">
        <v>197</v>
      </c>
    </row>
    <row r="35" spans="1:5" ht="12.75">
      <c r="A35" t="s">
        <v>59</v>
      </c>
      <c r="E35" s="39" t="s">
        <v>177</v>
      </c>
    </row>
    <row r="36" spans="1:16" ht="12.75">
      <c r="A36" t="s">
        <v>49</v>
      </c>
      <c s="34" t="s">
        <v>110</v>
      </c>
      <c s="34" t="s">
        <v>198</v>
      </c>
      <c s="35" t="s">
        <v>52</v>
      </c>
      <c s="6" t="s">
        <v>199</v>
      </c>
      <c s="36" t="s">
        <v>187</v>
      </c>
      <c s="37">
        <v>675.535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200</v>
      </c>
    </row>
    <row r="38" spans="1:5" ht="25.5">
      <c r="A38" s="35" t="s">
        <v>58</v>
      </c>
      <c r="E38" s="40" t="s">
        <v>201</v>
      </c>
    </row>
    <row r="39" spans="1:5" ht="12.75">
      <c r="A39" t="s">
        <v>59</v>
      </c>
      <c r="E39" s="39" t="s">
        <v>177</v>
      </c>
    </row>
    <row r="40" spans="1:16" ht="25.5">
      <c r="A40" t="s">
        <v>49</v>
      </c>
      <c s="34" t="s">
        <v>113</v>
      </c>
      <c s="34" t="s">
        <v>202</v>
      </c>
      <c s="35" t="s">
        <v>52</v>
      </c>
      <c s="6" t="s">
        <v>203</v>
      </c>
      <c s="36" t="s">
        <v>187</v>
      </c>
      <c s="37">
        <v>71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204</v>
      </c>
    </row>
    <row r="42" spans="1:5" ht="12.75">
      <c r="A42" s="35" t="s">
        <v>58</v>
      </c>
      <c r="E42" s="40" t="s">
        <v>205</v>
      </c>
    </row>
    <row r="43" spans="1:5" ht="12.75">
      <c r="A43" t="s">
        <v>59</v>
      </c>
      <c r="E43" s="39" t="s">
        <v>177</v>
      </c>
    </row>
    <row r="44" spans="1:16" ht="25.5">
      <c r="A44" t="s">
        <v>49</v>
      </c>
      <c s="34" t="s">
        <v>117</v>
      </c>
      <c s="34" t="s">
        <v>206</v>
      </c>
      <c s="35" t="s">
        <v>52</v>
      </c>
      <c s="6" t="s">
        <v>207</v>
      </c>
      <c s="36" t="s">
        <v>146</v>
      </c>
      <c s="37">
        <v>50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208</v>
      </c>
    </row>
    <row r="46" spans="1:5" ht="12.75">
      <c r="A46" s="35" t="s">
        <v>58</v>
      </c>
      <c r="E46" s="40" t="s">
        <v>209</v>
      </c>
    </row>
    <row r="47" spans="1:5" ht="12.75">
      <c r="A47" t="s">
        <v>59</v>
      </c>
      <c r="E47" s="39" t="s">
        <v>177</v>
      </c>
    </row>
    <row r="48" spans="1:16" ht="25.5">
      <c r="A48" t="s">
        <v>49</v>
      </c>
      <c s="34" t="s">
        <v>134</v>
      </c>
      <c s="34" t="s">
        <v>210</v>
      </c>
      <c s="35" t="s">
        <v>52</v>
      </c>
      <c s="6" t="s">
        <v>211</v>
      </c>
      <c s="36" t="s">
        <v>146</v>
      </c>
      <c s="37">
        <v>270.214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212</v>
      </c>
    </row>
    <row r="50" spans="1:5" ht="12.75">
      <c r="A50" s="35" t="s">
        <v>58</v>
      </c>
      <c r="E50" s="40" t="s">
        <v>213</v>
      </c>
    </row>
    <row r="51" spans="1:5" ht="12.75">
      <c r="A51" t="s">
        <v>59</v>
      </c>
      <c r="E51" s="39" t="s">
        <v>177</v>
      </c>
    </row>
    <row r="52" spans="1:16" ht="12.75">
      <c r="A52" t="s">
        <v>49</v>
      </c>
      <c s="34" t="s">
        <v>143</v>
      </c>
      <c s="34" t="s">
        <v>214</v>
      </c>
      <c s="35" t="s">
        <v>52</v>
      </c>
      <c s="6" t="s">
        <v>215</v>
      </c>
      <c s="36" t="s">
        <v>54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216</v>
      </c>
    </row>
    <row r="54" spans="1:5" ht="12.75">
      <c r="A54" s="35" t="s">
        <v>58</v>
      </c>
      <c r="E54" s="40" t="s">
        <v>217</v>
      </c>
    </row>
    <row r="55" spans="1:5" ht="12.75">
      <c r="A55" t="s">
        <v>59</v>
      </c>
      <c r="E55" s="39" t="s">
        <v>177</v>
      </c>
    </row>
    <row r="56" spans="1:16" ht="25.5">
      <c r="A56" t="s">
        <v>49</v>
      </c>
      <c s="34" t="s">
        <v>218</v>
      </c>
      <c s="34" t="s">
        <v>219</v>
      </c>
      <c s="35" t="s">
        <v>134</v>
      </c>
      <c s="6" t="s">
        <v>220</v>
      </c>
      <c s="36" t="s">
        <v>146</v>
      </c>
      <c s="37">
        <v>270.214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58</v>
      </c>
      <c r="E58" s="40" t="s">
        <v>52</v>
      </c>
    </row>
    <row r="59" spans="1:5" ht="255">
      <c r="A59" t="s">
        <v>59</v>
      </c>
      <c r="E59" s="39" t="s">
        <v>221</v>
      </c>
    </row>
    <row r="60" spans="1:13" ht="12.75">
      <c r="A60" t="s">
        <v>46</v>
      </c>
      <c r="C60" s="31" t="s">
        <v>74</v>
      </c>
      <c r="E60" s="33" t="s">
        <v>222</v>
      </c>
      <c r="J60" s="32">
        <f>0</f>
      </c>
      <c s="32">
        <f>0</f>
      </c>
      <c s="32">
        <f>0</f>
      </c>
      <c s="32">
        <f>0</f>
      </c>
    </row>
    <row r="61" spans="1:13" ht="12.75">
      <c r="A61" t="s">
        <v>46</v>
      </c>
      <c r="C61" s="31" t="s">
        <v>84</v>
      </c>
      <c r="E61" s="33" t="s">
        <v>223</v>
      </c>
      <c r="J61" s="32">
        <f>0</f>
      </c>
      <c s="32">
        <f>0</f>
      </c>
      <c s="32">
        <f>0+L62+L66+L70+L74+L78+L82+L86+L90+L94+L98+L102+L106+L110</f>
      </c>
      <c s="32">
        <f>0+M62+M66+M70+M74+M78+M82+M86+M90+M94+M98+M102+M106+M110</f>
      </c>
    </row>
    <row r="62" spans="1:16" ht="25.5">
      <c r="A62" t="s">
        <v>49</v>
      </c>
      <c s="34" t="s">
        <v>224</v>
      </c>
      <c s="34" t="s">
        <v>225</v>
      </c>
      <c s="35" t="s">
        <v>52</v>
      </c>
      <c s="6" t="s">
        <v>226</v>
      </c>
      <c s="36" t="s">
        <v>146</v>
      </c>
      <c s="37">
        <v>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227</v>
      </c>
    </row>
    <row r="64" spans="1:5" ht="12.75">
      <c r="A64" s="35" t="s">
        <v>58</v>
      </c>
      <c r="E64" s="40" t="s">
        <v>209</v>
      </c>
    </row>
    <row r="65" spans="1:5" ht="12.75">
      <c r="A65" t="s">
        <v>59</v>
      </c>
      <c r="E65" s="39" t="s">
        <v>177</v>
      </c>
    </row>
    <row r="66" spans="1:16" ht="25.5">
      <c r="A66" t="s">
        <v>49</v>
      </c>
      <c s="34" t="s">
        <v>228</v>
      </c>
      <c s="34" t="s">
        <v>229</v>
      </c>
      <c s="35" t="s">
        <v>52</v>
      </c>
      <c s="6" t="s">
        <v>230</v>
      </c>
      <c s="36" t="s">
        <v>231</v>
      </c>
      <c s="37">
        <v>216.344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232</v>
      </c>
    </row>
    <row r="68" spans="1:5" ht="12.75">
      <c r="A68" s="35" t="s">
        <v>58</v>
      </c>
      <c r="E68" s="40" t="s">
        <v>233</v>
      </c>
    </row>
    <row r="69" spans="1:5" ht="12.75">
      <c r="A69" t="s">
        <v>59</v>
      </c>
      <c r="E69" s="39" t="s">
        <v>177</v>
      </c>
    </row>
    <row r="70" spans="1:16" ht="25.5">
      <c r="A70" t="s">
        <v>49</v>
      </c>
      <c s="34" t="s">
        <v>234</v>
      </c>
      <c s="34" t="s">
        <v>235</v>
      </c>
      <c s="35" t="s">
        <v>52</v>
      </c>
      <c s="6" t="s">
        <v>236</v>
      </c>
      <c s="36" t="s">
        <v>146</v>
      </c>
      <c s="37">
        <v>30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227</v>
      </c>
    </row>
    <row r="72" spans="1:5" ht="12.75">
      <c r="A72" s="35" t="s">
        <v>58</v>
      </c>
      <c r="E72" s="40" t="s">
        <v>52</v>
      </c>
    </row>
    <row r="73" spans="1:5" ht="12.75">
      <c r="A73" t="s">
        <v>59</v>
      </c>
      <c r="E73" s="39" t="s">
        <v>177</v>
      </c>
    </row>
    <row r="74" spans="1:16" ht="25.5">
      <c r="A74" t="s">
        <v>49</v>
      </c>
      <c s="34" t="s">
        <v>237</v>
      </c>
      <c s="34" t="s">
        <v>238</v>
      </c>
      <c s="35" t="s">
        <v>52</v>
      </c>
      <c s="6" t="s">
        <v>239</v>
      </c>
      <c s="36" t="s">
        <v>231</v>
      </c>
      <c s="37">
        <v>149.316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232</v>
      </c>
    </row>
    <row r="76" spans="1:5" ht="12.75">
      <c r="A76" s="35" t="s">
        <v>58</v>
      </c>
      <c r="E76" s="40" t="s">
        <v>240</v>
      </c>
    </row>
    <row r="77" spans="1:5" ht="12.75">
      <c r="A77" t="s">
        <v>59</v>
      </c>
      <c r="E77" s="39" t="s">
        <v>177</v>
      </c>
    </row>
    <row r="78" spans="1:16" ht="12.75">
      <c r="A78" t="s">
        <v>49</v>
      </c>
      <c s="34" t="s">
        <v>241</v>
      </c>
      <c s="34" t="s">
        <v>242</v>
      </c>
      <c s="35" t="s">
        <v>52</v>
      </c>
      <c s="6" t="s">
        <v>243</v>
      </c>
      <c s="36" t="s">
        <v>187</v>
      </c>
      <c s="37">
        <v>85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244</v>
      </c>
    </row>
    <row r="80" spans="1:5" ht="12.75">
      <c r="A80" s="35" t="s">
        <v>58</v>
      </c>
      <c r="E80" s="40" t="s">
        <v>245</v>
      </c>
    </row>
    <row r="81" spans="1:5" ht="12.75">
      <c r="A81" t="s">
        <v>59</v>
      </c>
      <c r="E81" s="39" t="s">
        <v>177</v>
      </c>
    </row>
    <row r="82" spans="1:16" ht="12.75">
      <c r="A82" t="s">
        <v>49</v>
      </c>
      <c s="34" t="s">
        <v>246</v>
      </c>
      <c s="34" t="s">
        <v>247</v>
      </c>
      <c s="35" t="s">
        <v>52</v>
      </c>
      <c s="6" t="s">
        <v>248</v>
      </c>
      <c s="36" t="s">
        <v>146</v>
      </c>
      <c s="37">
        <v>90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58</v>
      </c>
      <c r="E84" s="40" t="s">
        <v>52</v>
      </c>
    </row>
    <row r="85" spans="1:5" ht="12.75">
      <c r="A85" t="s">
        <v>59</v>
      </c>
      <c r="E85" s="39" t="s">
        <v>177</v>
      </c>
    </row>
    <row r="86" spans="1:16" ht="25.5">
      <c r="A86" t="s">
        <v>49</v>
      </c>
      <c s="34" t="s">
        <v>249</v>
      </c>
      <c s="34" t="s">
        <v>250</v>
      </c>
      <c s="35" t="s">
        <v>52</v>
      </c>
      <c s="6" t="s">
        <v>251</v>
      </c>
      <c s="36" t="s">
        <v>54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58</v>
      </c>
      <c r="E88" s="40" t="s">
        <v>52</v>
      </c>
    </row>
    <row r="89" spans="1:5" ht="12.75">
      <c r="A89" t="s">
        <v>59</v>
      </c>
      <c r="E89" s="39" t="s">
        <v>177</v>
      </c>
    </row>
    <row r="90" spans="1:16" ht="12.75">
      <c r="A90" t="s">
        <v>49</v>
      </c>
      <c s="34" t="s">
        <v>252</v>
      </c>
      <c s="34" t="s">
        <v>253</v>
      </c>
      <c s="35" t="s">
        <v>52</v>
      </c>
      <c s="6" t="s">
        <v>254</v>
      </c>
      <c s="36" t="s">
        <v>187</v>
      </c>
      <c s="37">
        <v>146.2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58</v>
      </c>
      <c r="E92" s="40" t="s">
        <v>255</v>
      </c>
    </row>
    <row r="93" spans="1:5" ht="12.75">
      <c r="A93" t="s">
        <v>59</v>
      </c>
      <c r="E93" s="39" t="s">
        <v>177</v>
      </c>
    </row>
    <row r="94" spans="1:16" ht="12.75">
      <c r="A94" t="s">
        <v>49</v>
      </c>
      <c s="34" t="s">
        <v>256</v>
      </c>
      <c s="34" t="s">
        <v>257</v>
      </c>
      <c s="35" t="s">
        <v>52</v>
      </c>
      <c s="6" t="s">
        <v>258</v>
      </c>
      <c s="36" t="s">
        <v>151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137</v>
      </c>
      <c>
        <f>(M94*21)/100</f>
      </c>
      <c t="s">
        <v>27</v>
      </c>
    </row>
    <row r="95" spans="1:5" ht="25.5">
      <c r="A95" s="35" t="s">
        <v>56</v>
      </c>
      <c r="E95" s="39" t="s">
        <v>259</v>
      </c>
    </row>
    <row r="96" spans="1:5" ht="12.75">
      <c r="A96" s="35" t="s">
        <v>58</v>
      </c>
      <c r="E96" s="40" t="s">
        <v>260</v>
      </c>
    </row>
    <row r="97" spans="1:5" ht="25.5">
      <c r="A97" t="s">
        <v>59</v>
      </c>
      <c r="E97" s="39" t="s">
        <v>261</v>
      </c>
    </row>
    <row r="98" spans="1:16" ht="12.75">
      <c r="A98" t="s">
        <v>49</v>
      </c>
      <c s="34" t="s">
        <v>262</v>
      </c>
      <c s="34" t="s">
        <v>263</v>
      </c>
      <c s="35" t="s">
        <v>52</v>
      </c>
      <c s="6" t="s">
        <v>264</v>
      </c>
      <c s="36" t="s">
        <v>191</v>
      </c>
      <c s="37">
        <v>90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265</v>
      </c>
    </row>
    <row r="100" spans="1:5" ht="12.75">
      <c r="A100" s="35" t="s">
        <v>58</v>
      </c>
      <c r="E100" s="40" t="s">
        <v>266</v>
      </c>
    </row>
    <row r="101" spans="1:5" ht="25.5">
      <c r="A101" t="s">
        <v>59</v>
      </c>
      <c r="E101" s="39" t="s">
        <v>267</v>
      </c>
    </row>
    <row r="102" spans="1:16" ht="12.75">
      <c r="A102" t="s">
        <v>49</v>
      </c>
      <c s="34" t="s">
        <v>268</v>
      </c>
      <c s="34" t="s">
        <v>269</v>
      </c>
      <c s="35" t="s">
        <v>52</v>
      </c>
      <c s="6" t="s">
        <v>270</v>
      </c>
      <c s="36" t="s">
        <v>191</v>
      </c>
      <c s="37">
        <v>90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265</v>
      </c>
    </row>
    <row r="104" spans="1:5" ht="12.75">
      <c r="A104" s="35" t="s">
        <v>58</v>
      </c>
      <c r="E104" s="40" t="s">
        <v>271</v>
      </c>
    </row>
    <row r="105" spans="1:5" ht="25.5">
      <c r="A105" t="s">
        <v>59</v>
      </c>
      <c r="E105" s="39" t="s">
        <v>267</v>
      </c>
    </row>
    <row r="106" spans="1:16" ht="12.75">
      <c r="A106" t="s">
        <v>49</v>
      </c>
      <c s="34" t="s">
        <v>272</v>
      </c>
      <c s="34" t="s">
        <v>273</v>
      </c>
      <c s="35" t="s">
        <v>52</v>
      </c>
      <c s="6" t="s">
        <v>274</v>
      </c>
      <c s="36" t="s">
        <v>191</v>
      </c>
      <c s="37">
        <v>90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265</v>
      </c>
    </row>
    <row r="108" spans="1:5" ht="12.75">
      <c r="A108" s="35" t="s">
        <v>58</v>
      </c>
      <c r="E108" s="40" t="s">
        <v>271</v>
      </c>
    </row>
    <row r="109" spans="1:5" ht="89.25">
      <c r="A109" t="s">
        <v>59</v>
      </c>
      <c r="E109" s="39" t="s">
        <v>275</v>
      </c>
    </row>
    <row r="110" spans="1:16" ht="12.75">
      <c r="A110" t="s">
        <v>49</v>
      </c>
      <c s="34" t="s">
        <v>276</v>
      </c>
      <c s="34" t="s">
        <v>277</v>
      </c>
      <c s="35" t="s">
        <v>52</v>
      </c>
      <c s="6" t="s">
        <v>278</v>
      </c>
      <c s="36" t="s">
        <v>187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279</v>
      </c>
    </row>
    <row r="112" spans="1:5" ht="12.75">
      <c r="A112" s="35" t="s">
        <v>58</v>
      </c>
      <c r="E112" s="40" t="s">
        <v>280</v>
      </c>
    </row>
    <row r="113" spans="1:5" ht="51">
      <c r="A113" t="s">
        <v>59</v>
      </c>
      <c r="E113" s="39" t="s">
        <v>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</v>
      </c>
      <c r="E4" s="26" t="s">
        <v>283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COUNTIFS(L8:L194,"=0",A8:A194,"P")+COUNTIFS(L8:L194,"",A8:A194,"P")+SUM(Q8:Q194)</f>
      </c>
    </row>
    <row r="8" spans="1:13" ht="12.75">
      <c r="A8" t="s">
        <v>44</v>
      </c>
      <c r="C8" s="28" t="s">
        <v>286</v>
      </c>
      <c r="E8" s="30" t="s">
        <v>285</v>
      </c>
      <c r="J8" s="29">
        <f>0+J9+J22+J47+J80+J85</f>
      </c>
      <c s="29">
        <f>0+K9+K22+K47+K80+K85</f>
      </c>
      <c s="29">
        <f>0+L9+L22+L47+L80+L85</f>
      </c>
      <c s="29">
        <f>0+M9+M22+M47+M80+M85</f>
      </c>
    </row>
    <row r="9" spans="1:13" ht="12.75">
      <c r="A9" t="s">
        <v>46</v>
      </c>
      <c r="C9" s="31" t="s">
        <v>50</v>
      </c>
      <c r="E9" s="33" t="s">
        <v>287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172</v>
      </c>
      <c s="35" t="s">
        <v>52</v>
      </c>
      <c s="6" t="s">
        <v>173</v>
      </c>
      <c s="36" t="s">
        <v>174</v>
      </c>
      <c s="37">
        <v>424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288</v>
      </c>
    </row>
    <row r="12" spans="1:5" ht="12.75">
      <c r="A12" s="35" t="s">
        <v>58</v>
      </c>
      <c r="E12" s="40" t="s">
        <v>289</v>
      </c>
    </row>
    <row r="13" spans="1:5" ht="12.75">
      <c r="A13" t="s">
        <v>59</v>
      </c>
      <c r="E13" s="39" t="s">
        <v>177</v>
      </c>
    </row>
    <row r="14" spans="1:16" ht="25.5">
      <c r="A14" t="s">
        <v>49</v>
      </c>
      <c s="34" t="s">
        <v>27</v>
      </c>
      <c s="34" t="s">
        <v>290</v>
      </c>
      <c s="35" t="s">
        <v>52</v>
      </c>
      <c s="6" t="s">
        <v>291</v>
      </c>
      <c s="36" t="s">
        <v>174</v>
      </c>
      <c s="37">
        <v>51.45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292</v>
      </c>
    </row>
    <row r="16" spans="1:5" ht="12.75">
      <c r="A16" s="35" t="s">
        <v>58</v>
      </c>
      <c r="E16" s="40" t="s">
        <v>293</v>
      </c>
    </row>
    <row r="17" spans="1:5" ht="12.75">
      <c r="A17" t="s">
        <v>59</v>
      </c>
      <c r="E17" s="39" t="s">
        <v>177</v>
      </c>
    </row>
    <row r="18" spans="1:16" ht="25.5">
      <c r="A18" t="s">
        <v>49</v>
      </c>
      <c s="34" t="s">
        <v>26</v>
      </c>
      <c s="34" t="s">
        <v>294</v>
      </c>
      <c s="35" t="s">
        <v>52</v>
      </c>
      <c s="6" t="s">
        <v>295</v>
      </c>
      <c s="36" t="s">
        <v>174</v>
      </c>
      <c s="37">
        <v>288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296</v>
      </c>
    </row>
    <row r="20" spans="1:5" ht="12.75">
      <c r="A20" s="35" t="s">
        <v>58</v>
      </c>
      <c r="E20" s="40" t="s">
        <v>52</v>
      </c>
    </row>
    <row r="21" spans="1:5" ht="12.75">
      <c r="A21" t="s">
        <v>59</v>
      </c>
      <c r="E21" s="39" t="s">
        <v>177</v>
      </c>
    </row>
    <row r="22" spans="1:13" ht="12.75">
      <c r="A22" t="s">
        <v>46</v>
      </c>
      <c r="C22" s="31" t="s">
        <v>27</v>
      </c>
      <c r="E22" s="33" t="s">
        <v>184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66</v>
      </c>
      <c s="34" t="s">
        <v>185</v>
      </c>
      <c s="35" t="s">
        <v>52</v>
      </c>
      <c s="6" t="s">
        <v>186</v>
      </c>
      <c s="36" t="s">
        <v>187</v>
      </c>
      <c s="37">
        <v>345.9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297</v>
      </c>
    </row>
    <row r="25" spans="1:5" ht="12.75">
      <c r="A25" s="35" t="s">
        <v>58</v>
      </c>
      <c r="E25" s="40" t="s">
        <v>298</v>
      </c>
    </row>
    <row r="26" spans="1:5" ht="12.75">
      <c r="A26" t="s">
        <v>59</v>
      </c>
      <c r="E26" s="39" t="s">
        <v>177</v>
      </c>
    </row>
    <row r="27" spans="1:16" ht="12.75">
      <c r="A27" t="s">
        <v>49</v>
      </c>
      <c s="34" t="s">
        <v>69</v>
      </c>
      <c s="34" t="s">
        <v>299</v>
      </c>
      <c s="35" t="s">
        <v>52</v>
      </c>
      <c s="6" t="s">
        <v>300</v>
      </c>
      <c s="36" t="s">
        <v>187</v>
      </c>
      <c s="37">
        <v>51.45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301</v>
      </c>
    </row>
    <row r="29" spans="1:5" ht="12.75">
      <c r="A29" s="35" t="s">
        <v>58</v>
      </c>
      <c r="E29" s="40" t="s">
        <v>302</v>
      </c>
    </row>
    <row r="30" spans="1:5" ht="12.75">
      <c r="A30" t="s">
        <v>59</v>
      </c>
      <c r="E30" s="39" t="s">
        <v>177</v>
      </c>
    </row>
    <row r="31" spans="1:16" ht="12.75">
      <c r="A31" t="s">
        <v>49</v>
      </c>
      <c s="34" t="s">
        <v>74</v>
      </c>
      <c s="34" t="s">
        <v>303</v>
      </c>
      <c s="35" t="s">
        <v>52</v>
      </c>
      <c s="6" t="s">
        <v>304</v>
      </c>
      <c s="36" t="s">
        <v>187</v>
      </c>
      <c s="37">
        <v>101.8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305</v>
      </c>
    </row>
    <row r="33" spans="1:5" ht="12.75">
      <c r="A33" s="35" t="s">
        <v>58</v>
      </c>
      <c r="E33" s="40" t="s">
        <v>306</v>
      </c>
    </row>
    <row r="34" spans="1:5" ht="12.75">
      <c r="A34" t="s">
        <v>59</v>
      </c>
      <c r="E34" s="39" t="s">
        <v>177</v>
      </c>
    </row>
    <row r="35" spans="1:16" ht="12.75">
      <c r="A35" t="s">
        <v>49</v>
      </c>
      <c s="34" t="s">
        <v>78</v>
      </c>
      <c s="34" t="s">
        <v>307</v>
      </c>
      <c s="35" t="s">
        <v>52</v>
      </c>
      <c s="6" t="s">
        <v>308</v>
      </c>
      <c s="36" t="s">
        <v>187</v>
      </c>
      <c s="37">
        <v>201.9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309</v>
      </c>
    </row>
    <row r="37" spans="1:5" ht="12.75">
      <c r="A37" s="35" t="s">
        <v>58</v>
      </c>
      <c r="E37" s="40" t="s">
        <v>310</v>
      </c>
    </row>
    <row r="38" spans="1:5" ht="12.75">
      <c r="A38" t="s">
        <v>59</v>
      </c>
      <c r="E38" s="39" t="s">
        <v>177</v>
      </c>
    </row>
    <row r="39" spans="1:16" ht="12.75">
      <c r="A39" t="s">
        <v>49</v>
      </c>
      <c s="34" t="s">
        <v>81</v>
      </c>
      <c s="34" t="s">
        <v>311</v>
      </c>
      <c s="35" t="s">
        <v>52</v>
      </c>
      <c s="6" t="s">
        <v>312</v>
      </c>
      <c s="36" t="s">
        <v>191</v>
      </c>
      <c s="37">
        <v>535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313</v>
      </c>
    </row>
    <row r="41" spans="1:5" ht="12.75">
      <c r="A41" s="35" t="s">
        <v>58</v>
      </c>
      <c r="E41" s="40" t="s">
        <v>314</v>
      </c>
    </row>
    <row r="42" spans="1:5" ht="12.75">
      <c r="A42" t="s">
        <v>59</v>
      </c>
      <c r="E42" s="39" t="s">
        <v>177</v>
      </c>
    </row>
    <row r="43" spans="1:16" ht="12.75">
      <c r="A43" t="s">
        <v>49</v>
      </c>
      <c s="34" t="s">
        <v>84</v>
      </c>
      <c s="34" t="s">
        <v>189</v>
      </c>
      <c s="35" t="s">
        <v>52</v>
      </c>
      <c s="6" t="s">
        <v>190</v>
      </c>
      <c s="36" t="s">
        <v>191</v>
      </c>
      <c s="37">
        <v>547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315</v>
      </c>
    </row>
    <row r="45" spans="1:5" ht="12.75">
      <c r="A45" s="35" t="s">
        <v>58</v>
      </c>
      <c r="E45" s="40" t="s">
        <v>316</v>
      </c>
    </row>
    <row r="46" spans="1:5" ht="12.75">
      <c r="A46" t="s">
        <v>59</v>
      </c>
      <c r="E46" s="39" t="s">
        <v>177</v>
      </c>
    </row>
    <row r="47" spans="1:13" ht="12.75">
      <c r="A47" t="s">
        <v>46</v>
      </c>
      <c r="C47" s="31" t="s">
        <v>26</v>
      </c>
      <c r="E47" s="33" t="s">
        <v>317</v>
      </c>
      <c r="J47" s="32">
        <f>0</f>
      </c>
      <c s="32">
        <f>0</f>
      </c>
      <c s="32">
        <f>0+L48+L52+L56+L60+L64+L68+L72+L76</f>
      </c>
      <c s="32">
        <f>0+M48+M52+M56+M60+M64+M68+M72+M76</f>
      </c>
    </row>
    <row r="48" spans="1:16" ht="12.75">
      <c r="A48" t="s">
        <v>49</v>
      </c>
      <c s="34" t="s">
        <v>87</v>
      </c>
      <c s="34" t="s">
        <v>318</v>
      </c>
      <c s="35" t="s">
        <v>52</v>
      </c>
      <c s="6" t="s">
        <v>319</v>
      </c>
      <c s="36" t="s">
        <v>187</v>
      </c>
      <c s="37">
        <v>0.912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320</v>
      </c>
    </row>
    <row r="50" spans="1:5" ht="12.75">
      <c r="A50" s="35" t="s">
        <v>58</v>
      </c>
      <c r="E50" s="40" t="s">
        <v>321</v>
      </c>
    </row>
    <row r="51" spans="1:5" ht="12.75">
      <c r="A51" t="s">
        <v>59</v>
      </c>
      <c r="E51" s="39" t="s">
        <v>177</v>
      </c>
    </row>
    <row r="52" spans="1:16" ht="12.75">
      <c r="A52" t="s">
        <v>49</v>
      </c>
      <c s="34" t="s">
        <v>90</v>
      </c>
      <c s="34" t="s">
        <v>322</v>
      </c>
      <c s="35" t="s">
        <v>52</v>
      </c>
      <c s="6" t="s">
        <v>323</v>
      </c>
      <c s="36" t="s">
        <v>174</v>
      </c>
      <c s="37">
        <v>0.009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324</v>
      </c>
    </row>
    <row r="54" spans="1:5" ht="12.75">
      <c r="A54" s="35" t="s">
        <v>58</v>
      </c>
      <c r="E54" s="40" t="s">
        <v>325</v>
      </c>
    </row>
    <row r="55" spans="1:5" ht="12.75">
      <c r="A55" t="s">
        <v>59</v>
      </c>
      <c r="E55" s="39" t="s">
        <v>177</v>
      </c>
    </row>
    <row r="56" spans="1:16" ht="12.75">
      <c r="A56" t="s">
        <v>49</v>
      </c>
      <c s="34" t="s">
        <v>94</v>
      </c>
      <c s="34" t="s">
        <v>326</v>
      </c>
      <c s="35" t="s">
        <v>52</v>
      </c>
      <c s="6" t="s">
        <v>327</v>
      </c>
      <c s="36" t="s">
        <v>146</v>
      </c>
      <c s="37">
        <v>60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58</v>
      </c>
      <c r="E58" s="40" t="s">
        <v>328</v>
      </c>
    </row>
    <row r="59" spans="1:5" ht="12.75">
      <c r="A59" t="s">
        <v>59</v>
      </c>
      <c r="E59" s="39" t="s">
        <v>177</v>
      </c>
    </row>
    <row r="60" spans="1:16" ht="25.5">
      <c r="A60" t="s">
        <v>49</v>
      </c>
      <c s="34" t="s">
        <v>94</v>
      </c>
      <c s="34" t="s">
        <v>329</v>
      </c>
      <c s="35" t="s">
        <v>52</v>
      </c>
      <c s="6" t="s">
        <v>330</v>
      </c>
      <c s="36" t="s">
        <v>231</v>
      </c>
      <c s="37">
        <v>864.36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76.5">
      <c r="A62" s="35" t="s">
        <v>58</v>
      </c>
      <c r="E62" s="40" t="s">
        <v>331</v>
      </c>
    </row>
    <row r="63" spans="1:5" ht="12.75">
      <c r="A63" t="s">
        <v>59</v>
      </c>
      <c r="E63" s="39" t="s">
        <v>177</v>
      </c>
    </row>
    <row r="64" spans="1:16" ht="12.75">
      <c r="A64" t="s">
        <v>49</v>
      </c>
      <c s="34" t="s">
        <v>97</v>
      </c>
      <c s="34" t="s">
        <v>332</v>
      </c>
      <c s="35" t="s">
        <v>52</v>
      </c>
      <c s="6" t="s">
        <v>333</v>
      </c>
      <c s="36" t="s">
        <v>54</v>
      </c>
      <c s="37">
        <v>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334</v>
      </c>
    </row>
    <row r="66" spans="1:5" ht="12.75">
      <c r="A66" s="35" t="s">
        <v>58</v>
      </c>
      <c r="E66" s="40" t="s">
        <v>52</v>
      </c>
    </row>
    <row r="67" spans="1:5" ht="12.75">
      <c r="A67" t="s">
        <v>59</v>
      </c>
      <c r="E67" s="39" t="s">
        <v>177</v>
      </c>
    </row>
    <row r="68" spans="1:16" ht="25.5">
      <c r="A68" t="s">
        <v>49</v>
      </c>
      <c s="34" t="s">
        <v>101</v>
      </c>
      <c s="34" t="s">
        <v>335</v>
      </c>
      <c s="35" t="s">
        <v>52</v>
      </c>
      <c s="6" t="s">
        <v>336</v>
      </c>
      <c s="36" t="s">
        <v>231</v>
      </c>
      <c s="37">
        <v>1.7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334</v>
      </c>
    </row>
    <row r="70" spans="1:5" ht="12.75">
      <c r="A70" s="35" t="s">
        <v>58</v>
      </c>
      <c r="E70" s="40" t="s">
        <v>337</v>
      </c>
    </row>
    <row r="71" spans="1:5" ht="12.75">
      <c r="A71" t="s">
        <v>59</v>
      </c>
      <c r="E71" s="39" t="s">
        <v>177</v>
      </c>
    </row>
    <row r="72" spans="1:16" ht="12.75">
      <c r="A72" t="s">
        <v>49</v>
      </c>
      <c s="34" t="s">
        <v>106</v>
      </c>
      <c s="34" t="s">
        <v>338</v>
      </c>
      <c s="35" t="s">
        <v>52</v>
      </c>
      <c s="6" t="s">
        <v>339</v>
      </c>
      <c s="36" t="s">
        <v>54</v>
      </c>
      <c s="37">
        <v>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334</v>
      </c>
    </row>
    <row r="74" spans="1:5" ht="12.75">
      <c r="A74" s="35" t="s">
        <v>58</v>
      </c>
      <c r="E74" s="40" t="s">
        <v>340</v>
      </c>
    </row>
    <row r="75" spans="1:5" ht="12.75">
      <c r="A75" t="s">
        <v>59</v>
      </c>
      <c r="E75" s="39" t="s">
        <v>177</v>
      </c>
    </row>
    <row r="76" spans="1:16" ht="12.75">
      <c r="A76" t="s">
        <v>49</v>
      </c>
      <c s="34" t="s">
        <v>113</v>
      </c>
      <c s="34" t="s">
        <v>341</v>
      </c>
      <c s="35" t="s">
        <v>52</v>
      </c>
      <c s="6" t="s">
        <v>342</v>
      </c>
      <c s="36" t="s">
        <v>146</v>
      </c>
      <c s="37">
        <v>20.6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137</v>
      </c>
      <c>
        <f>(M76*21)/100</f>
      </c>
      <c t="s">
        <v>27</v>
      </c>
    </row>
    <row r="77" spans="1:5" ht="12.75">
      <c r="A77" s="35" t="s">
        <v>56</v>
      </c>
      <c r="E77" s="39" t="s">
        <v>343</v>
      </c>
    </row>
    <row r="78" spans="1:5" ht="12.75">
      <c r="A78" s="35" t="s">
        <v>58</v>
      </c>
      <c r="E78" s="40" t="s">
        <v>344</v>
      </c>
    </row>
    <row r="79" spans="1:5" ht="114.75">
      <c r="A79" t="s">
        <v>59</v>
      </c>
      <c r="E79" s="39" t="s">
        <v>345</v>
      </c>
    </row>
    <row r="80" spans="1:13" ht="12.75">
      <c r="A80" t="s">
        <v>46</v>
      </c>
      <c r="C80" s="31" t="s">
        <v>66</v>
      </c>
      <c r="E80" s="33" t="s">
        <v>346</v>
      </c>
      <c r="J80" s="32">
        <f>0</f>
      </c>
      <c s="32">
        <f>0</f>
      </c>
      <c s="32">
        <f>0+L81</f>
      </c>
      <c s="32">
        <f>0+M81</f>
      </c>
    </row>
    <row r="81" spans="1:16" ht="12.75">
      <c r="A81" t="s">
        <v>49</v>
      </c>
      <c s="34" t="s">
        <v>117</v>
      </c>
      <c s="34" t="s">
        <v>347</v>
      </c>
      <c s="35" t="s">
        <v>52</v>
      </c>
      <c s="6" t="s">
        <v>348</v>
      </c>
      <c s="36" t="s">
        <v>187</v>
      </c>
      <c s="37">
        <v>17.32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349</v>
      </c>
    </row>
    <row r="83" spans="1:5" ht="12.75">
      <c r="A83" s="35" t="s">
        <v>58</v>
      </c>
      <c r="E83" s="40" t="s">
        <v>350</v>
      </c>
    </row>
    <row r="84" spans="1:5" ht="12.75">
      <c r="A84" t="s">
        <v>59</v>
      </c>
      <c r="E84" s="39" t="s">
        <v>177</v>
      </c>
    </row>
    <row r="85" spans="1:13" ht="12.75">
      <c r="A85" t="s">
        <v>46</v>
      </c>
      <c r="C85" s="31" t="s">
        <v>69</v>
      </c>
      <c r="E85" s="33" t="s">
        <v>194</v>
      </c>
      <c r="J85" s="32">
        <f>0</f>
      </c>
      <c s="32">
        <f>0</f>
      </c>
      <c s="32">
        <f>0+L86+L90+L94+L98+L102+L106+L110+L114+L118+L122+L126+L130+L134+L138+L142+L146+L150+L154+L158+L162+L166+L170+L174+L178+L182+L186+L190+L194</f>
      </c>
      <c s="32">
        <f>0+M86+M90+M94+M98+M102+M106+M110+M114+M118+M122+M126+M130+M134+M138+M142+M146+M150+M154+M158+M162+M166+M170+M174+M178+M182+M186+M190+M194</f>
      </c>
    </row>
    <row r="86" spans="1:16" ht="12.75">
      <c r="A86" t="s">
        <v>49</v>
      </c>
      <c s="34" t="s">
        <v>121</v>
      </c>
      <c s="34" t="s">
        <v>351</v>
      </c>
      <c s="35" t="s">
        <v>52</v>
      </c>
      <c s="6" t="s">
        <v>352</v>
      </c>
      <c s="36" t="s">
        <v>146</v>
      </c>
      <c s="37">
        <v>97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353</v>
      </c>
    </row>
    <row r="88" spans="1:5" ht="12.75">
      <c r="A88" s="35" t="s">
        <v>58</v>
      </c>
      <c r="E88" s="40" t="s">
        <v>354</v>
      </c>
    </row>
    <row r="89" spans="1:5" ht="12.75">
      <c r="A89" t="s">
        <v>59</v>
      </c>
      <c r="E89" s="39" t="s">
        <v>177</v>
      </c>
    </row>
    <row r="90" spans="1:16" ht="12.75">
      <c r="A90" t="s">
        <v>49</v>
      </c>
      <c s="34" t="s">
        <v>121</v>
      </c>
      <c s="34" t="s">
        <v>355</v>
      </c>
      <c s="35" t="s">
        <v>52</v>
      </c>
      <c s="6" t="s">
        <v>356</v>
      </c>
      <c s="36" t="s">
        <v>54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137</v>
      </c>
      <c>
        <f>(M90*21)/100</f>
      </c>
      <c t="s">
        <v>27</v>
      </c>
    </row>
    <row r="91" spans="1:5" ht="12.75">
      <c r="A91" s="35" t="s">
        <v>56</v>
      </c>
      <c r="E91" s="39" t="s">
        <v>357</v>
      </c>
    </row>
    <row r="92" spans="1:5" ht="12.75">
      <c r="A92" s="35" t="s">
        <v>58</v>
      </c>
      <c r="E92" s="40" t="s">
        <v>52</v>
      </c>
    </row>
    <row r="93" spans="1:5" ht="76.5">
      <c r="A93" t="s">
        <v>59</v>
      </c>
      <c r="E93" s="39" t="s">
        <v>358</v>
      </c>
    </row>
    <row r="94" spans="1:16" ht="12.75">
      <c r="A94" t="s">
        <v>49</v>
      </c>
      <c s="34" t="s">
        <v>125</v>
      </c>
      <c s="34" t="s">
        <v>359</v>
      </c>
      <c s="35" t="s">
        <v>52</v>
      </c>
      <c s="6" t="s">
        <v>360</v>
      </c>
      <c s="36" t="s">
        <v>146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361</v>
      </c>
    </row>
    <row r="96" spans="1:5" ht="12.75">
      <c r="A96" s="35" t="s">
        <v>58</v>
      </c>
      <c r="E96" s="40" t="s">
        <v>314</v>
      </c>
    </row>
    <row r="97" spans="1:5" ht="12.75">
      <c r="A97" t="s">
        <v>59</v>
      </c>
      <c r="E97" s="39" t="s">
        <v>177</v>
      </c>
    </row>
    <row r="98" spans="1:16" ht="12.75">
      <c r="A98" t="s">
        <v>49</v>
      </c>
      <c s="34" t="s">
        <v>130</v>
      </c>
      <c s="34" t="s">
        <v>362</v>
      </c>
      <c s="35" t="s">
        <v>52</v>
      </c>
      <c s="6" t="s">
        <v>363</v>
      </c>
      <c s="36" t="s">
        <v>191</v>
      </c>
      <c s="37">
        <v>0.96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314</v>
      </c>
    </row>
    <row r="100" spans="1:5" ht="12.75">
      <c r="A100" s="35" t="s">
        <v>58</v>
      </c>
      <c r="E100" s="40" t="s">
        <v>52</v>
      </c>
    </row>
    <row r="101" spans="1:5" ht="12.75">
      <c r="A101" t="s">
        <v>59</v>
      </c>
      <c r="E101" s="39" t="s">
        <v>177</v>
      </c>
    </row>
    <row r="102" spans="1:16" ht="12.75">
      <c r="A102" t="s">
        <v>49</v>
      </c>
      <c s="34" t="s">
        <v>134</v>
      </c>
      <c s="34" t="s">
        <v>364</v>
      </c>
      <c s="35" t="s">
        <v>52</v>
      </c>
      <c s="6" t="s">
        <v>365</v>
      </c>
      <c s="36" t="s">
        <v>191</v>
      </c>
      <c s="37">
        <v>203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366</v>
      </c>
    </row>
    <row r="104" spans="1:5" ht="12.75">
      <c r="A104" s="35" t="s">
        <v>58</v>
      </c>
      <c r="E104" s="40" t="s">
        <v>367</v>
      </c>
    </row>
    <row r="105" spans="1:5" ht="12.75">
      <c r="A105" t="s">
        <v>59</v>
      </c>
      <c r="E105" s="39" t="s">
        <v>177</v>
      </c>
    </row>
    <row r="106" spans="1:16" ht="12.75">
      <c r="A106" t="s">
        <v>49</v>
      </c>
      <c s="34" t="s">
        <v>139</v>
      </c>
      <c s="34" t="s">
        <v>368</v>
      </c>
      <c s="35" t="s">
        <v>52</v>
      </c>
      <c s="6" t="s">
        <v>369</v>
      </c>
      <c s="36" t="s">
        <v>191</v>
      </c>
      <c s="37">
        <v>203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370</v>
      </c>
    </row>
    <row r="108" spans="1:5" ht="12.75">
      <c r="A108" s="35" t="s">
        <v>58</v>
      </c>
      <c r="E108" s="40" t="s">
        <v>371</v>
      </c>
    </row>
    <row r="109" spans="1:5" ht="12.75">
      <c r="A109" t="s">
        <v>59</v>
      </c>
      <c r="E109" s="39" t="s">
        <v>177</v>
      </c>
    </row>
    <row r="110" spans="1:16" ht="12.75">
      <c r="A110" t="s">
        <v>49</v>
      </c>
      <c s="34" t="s">
        <v>143</v>
      </c>
      <c s="34" t="s">
        <v>372</v>
      </c>
      <c s="35" t="s">
        <v>52</v>
      </c>
      <c s="6" t="s">
        <v>373</v>
      </c>
      <c s="36" t="s">
        <v>191</v>
      </c>
      <c s="37">
        <v>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374</v>
      </c>
    </row>
    <row r="112" spans="1:5" ht="12.75">
      <c r="A112" s="35" t="s">
        <v>58</v>
      </c>
      <c r="E112" s="40" t="s">
        <v>375</v>
      </c>
    </row>
    <row r="113" spans="1:5" ht="12.75">
      <c r="A113" t="s">
        <v>59</v>
      </c>
      <c r="E113" s="39" t="s">
        <v>177</v>
      </c>
    </row>
    <row r="114" spans="1:16" ht="12.75">
      <c r="A114" t="s">
        <v>49</v>
      </c>
      <c s="34" t="s">
        <v>148</v>
      </c>
      <c s="34" t="s">
        <v>376</v>
      </c>
      <c s="35" t="s">
        <v>52</v>
      </c>
      <c s="6" t="s">
        <v>377</v>
      </c>
      <c s="36" t="s">
        <v>191</v>
      </c>
      <c s="37">
        <v>203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378</v>
      </c>
    </row>
    <row r="116" spans="1:5" ht="12.75">
      <c r="A116" s="35" t="s">
        <v>58</v>
      </c>
      <c r="E116" s="40" t="s">
        <v>314</v>
      </c>
    </row>
    <row r="117" spans="1:5" ht="12.75">
      <c r="A117" t="s">
        <v>59</v>
      </c>
      <c r="E117" s="39" t="s">
        <v>177</v>
      </c>
    </row>
    <row r="118" spans="1:16" ht="25.5">
      <c r="A118" t="s">
        <v>49</v>
      </c>
      <c s="34" t="s">
        <v>154</v>
      </c>
      <c s="34" t="s">
        <v>379</v>
      </c>
      <c s="35" t="s">
        <v>52</v>
      </c>
      <c s="6" t="s">
        <v>380</v>
      </c>
      <c s="36" t="s">
        <v>146</v>
      </c>
      <c s="37">
        <v>5.6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314</v>
      </c>
    </row>
    <row r="120" spans="1:5" ht="12.75">
      <c r="A120" s="35" t="s">
        <v>58</v>
      </c>
      <c r="E120" s="40" t="s">
        <v>381</v>
      </c>
    </row>
    <row r="121" spans="1:5" ht="12.75">
      <c r="A121" t="s">
        <v>59</v>
      </c>
      <c r="E121" s="39" t="s">
        <v>177</v>
      </c>
    </row>
    <row r="122" spans="1:16" ht="12.75">
      <c r="A122" t="s">
        <v>49</v>
      </c>
      <c s="34" t="s">
        <v>158</v>
      </c>
      <c s="34" t="s">
        <v>382</v>
      </c>
      <c s="35" t="s">
        <v>52</v>
      </c>
      <c s="6" t="s">
        <v>383</v>
      </c>
      <c s="36" t="s">
        <v>187</v>
      </c>
      <c s="37">
        <v>1.001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384</v>
      </c>
    </row>
    <row r="124" spans="1:5" ht="12.75">
      <c r="A124" s="35" t="s">
        <v>58</v>
      </c>
      <c r="E124" s="40" t="s">
        <v>52</v>
      </c>
    </row>
    <row r="125" spans="1:5" ht="12.75">
      <c r="A125" t="s">
        <v>59</v>
      </c>
      <c r="E125" s="39" t="s">
        <v>177</v>
      </c>
    </row>
    <row r="126" spans="1:16" ht="12.75">
      <c r="A126" t="s">
        <v>49</v>
      </c>
      <c s="34" t="s">
        <v>162</v>
      </c>
      <c s="34" t="s">
        <v>385</v>
      </c>
      <c s="35" t="s">
        <v>50</v>
      </c>
      <c s="6" t="s">
        <v>386</v>
      </c>
      <c s="36" t="s">
        <v>54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137</v>
      </c>
      <c>
        <f>(M126*21)/100</f>
      </c>
      <c t="s">
        <v>27</v>
      </c>
    </row>
    <row r="127" spans="1:5" ht="12.75">
      <c r="A127" s="35" t="s">
        <v>56</v>
      </c>
      <c r="E127" s="39" t="s">
        <v>334</v>
      </c>
    </row>
    <row r="128" spans="1:5" ht="12.75">
      <c r="A128" s="35" t="s">
        <v>58</v>
      </c>
      <c r="E128" s="40" t="s">
        <v>387</v>
      </c>
    </row>
    <row r="129" spans="1:5" ht="140.25">
      <c r="A129" t="s">
        <v>59</v>
      </c>
      <c r="E129" s="39" t="s">
        <v>388</v>
      </c>
    </row>
    <row r="130" spans="1:16" ht="12.75">
      <c r="A130" t="s">
        <v>49</v>
      </c>
      <c s="34" t="s">
        <v>389</v>
      </c>
      <c s="34" t="s">
        <v>390</v>
      </c>
      <c s="35" t="s">
        <v>52</v>
      </c>
      <c s="6" t="s">
        <v>391</v>
      </c>
      <c s="36" t="s">
        <v>146</v>
      </c>
      <c s="37">
        <v>61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392</v>
      </c>
    </row>
    <row r="132" spans="1:5" ht="12.75">
      <c r="A132" s="35" t="s">
        <v>58</v>
      </c>
      <c r="E132" s="40" t="s">
        <v>393</v>
      </c>
    </row>
    <row r="133" spans="1:5" ht="12.75">
      <c r="A133" t="s">
        <v>59</v>
      </c>
      <c r="E133" s="39" t="s">
        <v>177</v>
      </c>
    </row>
    <row r="134" spans="1:16" ht="25.5">
      <c r="A134" t="s">
        <v>49</v>
      </c>
      <c s="34" t="s">
        <v>394</v>
      </c>
      <c s="34" t="s">
        <v>395</v>
      </c>
      <c s="35" t="s">
        <v>52</v>
      </c>
      <c s="6" t="s">
        <v>396</v>
      </c>
      <c s="36" t="s">
        <v>146</v>
      </c>
      <c s="37">
        <v>62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397</v>
      </c>
    </row>
    <row r="136" spans="1:5" ht="12.75">
      <c r="A136" s="35" t="s">
        <v>58</v>
      </c>
      <c r="E136" s="40" t="s">
        <v>398</v>
      </c>
    </row>
    <row r="137" spans="1:5" ht="12.75">
      <c r="A137" t="s">
        <v>59</v>
      </c>
      <c r="E137" s="39" t="s">
        <v>177</v>
      </c>
    </row>
    <row r="138" spans="1:16" ht="12.75">
      <c r="A138" t="s">
        <v>49</v>
      </c>
      <c s="34" t="s">
        <v>399</v>
      </c>
      <c s="34" t="s">
        <v>400</v>
      </c>
      <c s="35" t="s">
        <v>52</v>
      </c>
      <c s="6" t="s">
        <v>401</v>
      </c>
      <c s="36" t="s">
        <v>146</v>
      </c>
      <c s="37">
        <v>19.4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392</v>
      </c>
    </row>
    <row r="140" spans="1:5" ht="12.75">
      <c r="A140" s="35" t="s">
        <v>58</v>
      </c>
      <c r="E140" s="40" t="s">
        <v>402</v>
      </c>
    </row>
    <row r="141" spans="1:5" ht="12.75">
      <c r="A141" t="s">
        <v>59</v>
      </c>
      <c r="E141" s="39" t="s">
        <v>177</v>
      </c>
    </row>
    <row r="142" spans="1:16" ht="12.75">
      <c r="A142" t="s">
        <v>49</v>
      </c>
      <c s="34" t="s">
        <v>403</v>
      </c>
      <c s="34" t="s">
        <v>404</v>
      </c>
      <c s="35" t="s">
        <v>52</v>
      </c>
      <c s="6" t="s">
        <v>405</v>
      </c>
      <c s="36" t="s">
        <v>146</v>
      </c>
      <c s="37">
        <v>0.2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392</v>
      </c>
    </row>
    <row r="144" spans="1:5" ht="12.75">
      <c r="A144" s="35" t="s">
        <v>58</v>
      </c>
      <c r="E144" s="40" t="s">
        <v>406</v>
      </c>
    </row>
    <row r="145" spans="1:5" ht="12.75">
      <c r="A145" t="s">
        <v>59</v>
      </c>
      <c r="E145" s="39" t="s">
        <v>177</v>
      </c>
    </row>
    <row r="146" spans="1:16" ht="12.75">
      <c r="A146" t="s">
        <v>49</v>
      </c>
      <c s="34" t="s">
        <v>407</v>
      </c>
      <c s="34" t="s">
        <v>408</v>
      </c>
      <c s="35" t="s">
        <v>52</v>
      </c>
      <c s="6" t="s">
        <v>409</v>
      </c>
      <c s="36" t="s">
        <v>146</v>
      </c>
      <c s="37">
        <v>90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410</v>
      </c>
    </row>
    <row r="148" spans="1:5" ht="12.75">
      <c r="A148" s="35" t="s">
        <v>58</v>
      </c>
      <c r="E148" s="40" t="s">
        <v>411</v>
      </c>
    </row>
    <row r="149" spans="1:5" ht="12.75">
      <c r="A149" t="s">
        <v>59</v>
      </c>
      <c r="E149" s="39" t="s">
        <v>177</v>
      </c>
    </row>
    <row r="150" spans="1:16" ht="12.75">
      <c r="A150" t="s">
        <v>49</v>
      </c>
      <c s="34" t="s">
        <v>412</v>
      </c>
      <c s="34" t="s">
        <v>413</v>
      </c>
      <c s="35" t="s">
        <v>52</v>
      </c>
      <c s="6" t="s">
        <v>414</v>
      </c>
      <c s="36" t="s">
        <v>146</v>
      </c>
      <c s="37">
        <v>6.6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415</v>
      </c>
    </row>
    <row r="152" spans="1:5" ht="12.75">
      <c r="A152" s="35" t="s">
        <v>58</v>
      </c>
      <c r="E152" s="40" t="s">
        <v>416</v>
      </c>
    </row>
    <row r="153" spans="1:5" ht="12.75">
      <c r="A153" t="s">
        <v>59</v>
      </c>
      <c r="E153" s="39" t="s">
        <v>177</v>
      </c>
    </row>
    <row r="154" spans="1:16" ht="12.75">
      <c r="A154" t="s">
        <v>49</v>
      </c>
      <c s="34" t="s">
        <v>417</v>
      </c>
      <c s="34" t="s">
        <v>418</v>
      </c>
      <c s="35" t="s">
        <v>52</v>
      </c>
      <c s="6" t="s">
        <v>419</v>
      </c>
      <c s="36" t="s">
        <v>191</v>
      </c>
      <c s="37">
        <v>108.108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420</v>
      </c>
    </row>
    <row r="156" spans="1:5" ht="12.75">
      <c r="A156" s="35" t="s">
        <v>58</v>
      </c>
      <c r="E156" s="40" t="s">
        <v>421</v>
      </c>
    </row>
    <row r="157" spans="1:5" ht="12.75">
      <c r="A157" t="s">
        <v>59</v>
      </c>
      <c r="E157" s="39" t="s">
        <v>177</v>
      </c>
    </row>
    <row r="158" spans="1:16" ht="25.5">
      <c r="A158" t="s">
        <v>49</v>
      </c>
      <c s="34" t="s">
        <v>422</v>
      </c>
      <c s="34" t="s">
        <v>423</v>
      </c>
      <c s="35" t="s">
        <v>52</v>
      </c>
      <c s="6" t="s">
        <v>424</v>
      </c>
      <c s="36" t="s">
        <v>54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137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.75">
      <c r="A160" s="35" t="s">
        <v>58</v>
      </c>
      <c r="E160" s="40" t="s">
        <v>425</v>
      </c>
    </row>
    <row r="161" spans="1:5" ht="140.25">
      <c r="A161" t="s">
        <v>59</v>
      </c>
      <c r="E161" s="39" t="s">
        <v>388</v>
      </c>
    </row>
    <row r="162" spans="1:16" ht="12.75">
      <c r="A162" t="s">
        <v>49</v>
      </c>
      <c s="34" t="s">
        <v>426</v>
      </c>
      <c s="34" t="s">
        <v>385</v>
      </c>
      <c s="35" t="s">
        <v>52</v>
      </c>
      <c s="6" t="s">
        <v>427</v>
      </c>
      <c s="36" t="s">
        <v>54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137</v>
      </c>
      <c>
        <f>(M162*21)/100</f>
      </c>
      <c t="s">
        <v>27</v>
      </c>
    </row>
    <row r="163" spans="1:5" ht="12.75">
      <c r="A163" s="35" t="s">
        <v>56</v>
      </c>
      <c r="E163" s="39" t="s">
        <v>334</v>
      </c>
    </row>
    <row r="164" spans="1:5" ht="12.75">
      <c r="A164" s="35" t="s">
        <v>58</v>
      </c>
      <c r="E164" s="40" t="s">
        <v>428</v>
      </c>
    </row>
    <row r="165" spans="1:5" ht="140.25">
      <c r="A165" t="s">
        <v>59</v>
      </c>
      <c r="E165" s="39" t="s">
        <v>388</v>
      </c>
    </row>
    <row r="166" spans="1:16" ht="25.5">
      <c r="A166" t="s">
        <v>49</v>
      </c>
      <c s="34" t="s">
        <v>429</v>
      </c>
      <c s="34" t="s">
        <v>430</v>
      </c>
      <c s="35" t="s">
        <v>52</v>
      </c>
      <c s="6" t="s">
        <v>431</v>
      </c>
      <c s="36" t="s">
        <v>54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137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12.75">
      <c r="A168" s="35" t="s">
        <v>58</v>
      </c>
      <c r="E168" s="40" t="s">
        <v>432</v>
      </c>
    </row>
    <row r="169" spans="1:5" ht="140.25">
      <c r="A169" t="s">
        <v>59</v>
      </c>
      <c r="E169" s="39" t="s">
        <v>388</v>
      </c>
    </row>
    <row r="170" spans="1:16" ht="12.75">
      <c r="A170" t="s">
        <v>49</v>
      </c>
      <c s="34" t="s">
        <v>433</v>
      </c>
      <c s="34" t="s">
        <v>434</v>
      </c>
      <c s="35" t="s">
        <v>52</v>
      </c>
      <c s="6" t="s">
        <v>435</v>
      </c>
      <c s="36" t="s">
        <v>54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58</v>
      </c>
      <c r="E172" s="40" t="s">
        <v>52</v>
      </c>
    </row>
    <row r="173" spans="1:5" ht="12.75">
      <c r="A173" t="s">
        <v>59</v>
      </c>
      <c r="E173" s="39" t="s">
        <v>177</v>
      </c>
    </row>
    <row r="174" spans="1:16" ht="12.75">
      <c r="A174" t="s">
        <v>49</v>
      </c>
      <c s="34" t="s">
        <v>436</v>
      </c>
      <c s="34" t="s">
        <v>437</v>
      </c>
      <c s="35" t="s">
        <v>52</v>
      </c>
      <c s="6" t="s">
        <v>438</v>
      </c>
      <c s="36" t="s">
        <v>54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58</v>
      </c>
      <c r="E176" s="40" t="s">
        <v>217</v>
      </c>
    </row>
    <row r="177" spans="1:5" ht="12.75">
      <c r="A177" t="s">
        <v>59</v>
      </c>
      <c r="E177" s="39" t="s">
        <v>177</v>
      </c>
    </row>
    <row r="178" spans="1:16" ht="12.75">
      <c r="A178" t="s">
        <v>49</v>
      </c>
      <c s="34" t="s">
        <v>439</v>
      </c>
      <c s="34" t="s">
        <v>440</v>
      </c>
      <c s="35" t="s">
        <v>52</v>
      </c>
      <c s="6" t="s">
        <v>441</v>
      </c>
      <c s="36" t="s">
        <v>54</v>
      </c>
      <c s="37">
        <v>13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137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58</v>
      </c>
      <c r="E180" s="40" t="s">
        <v>442</v>
      </c>
    </row>
    <row r="181" spans="1:5" ht="114.75">
      <c r="A181" t="s">
        <v>59</v>
      </c>
      <c r="E181" s="39" t="s">
        <v>443</v>
      </c>
    </row>
    <row r="182" spans="1:16" ht="12.75">
      <c r="A182" t="s">
        <v>49</v>
      </c>
      <c s="34" t="s">
        <v>444</v>
      </c>
      <c s="34" t="s">
        <v>445</v>
      </c>
      <c s="35" t="s">
        <v>52</v>
      </c>
      <c s="6" t="s">
        <v>446</v>
      </c>
      <c s="36" t="s">
        <v>187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27</v>
      </c>
    </row>
    <row r="183" spans="1:5" ht="12.75">
      <c r="A183" s="35" t="s">
        <v>56</v>
      </c>
      <c r="E183" s="39" t="s">
        <v>447</v>
      </c>
    </row>
    <row r="184" spans="1:5" ht="12.75">
      <c r="A184" s="35" t="s">
        <v>58</v>
      </c>
      <c r="E184" s="40" t="s">
        <v>448</v>
      </c>
    </row>
    <row r="185" spans="1:5" ht="12.75">
      <c r="A185" t="s">
        <v>59</v>
      </c>
      <c r="E185" s="39" t="s">
        <v>177</v>
      </c>
    </row>
    <row r="186" spans="1:16" ht="12.75">
      <c r="A186" t="s">
        <v>49</v>
      </c>
      <c s="34" t="s">
        <v>449</v>
      </c>
      <c s="34" t="s">
        <v>450</v>
      </c>
      <c s="35" t="s">
        <v>52</v>
      </c>
      <c s="6" t="s">
        <v>451</v>
      </c>
      <c s="36" t="s">
        <v>146</v>
      </c>
      <c s="37">
        <v>46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452</v>
      </c>
    </row>
    <row r="188" spans="1:5" ht="12.75">
      <c r="A188" s="35" t="s">
        <v>58</v>
      </c>
      <c r="E188" s="40" t="s">
        <v>392</v>
      </c>
    </row>
    <row r="189" spans="1:5" ht="12.75">
      <c r="A189" t="s">
        <v>59</v>
      </c>
      <c r="E189" s="39" t="s">
        <v>177</v>
      </c>
    </row>
    <row r="190" spans="1:16" ht="12.75">
      <c r="A190" t="s">
        <v>49</v>
      </c>
      <c s="34" t="s">
        <v>453</v>
      </c>
      <c s="34" t="s">
        <v>355</v>
      </c>
      <c s="35" t="s">
        <v>27</v>
      </c>
      <c s="6" t="s">
        <v>454</v>
      </c>
      <c s="36" t="s">
        <v>151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455</v>
      </c>
      <c>
        <f>(M190*21)/100</f>
      </c>
      <c t="s">
        <v>27</v>
      </c>
    </row>
    <row r="191" spans="1:5" ht="12.75">
      <c r="A191" s="35" t="s">
        <v>56</v>
      </c>
      <c r="E191" s="39" t="s">
        <v>52</v>
      </c>
    </row>
    <row r="192" spans="1:5" ht="12.75">
      <c r="A192" s="35" t="s">
        <v>58</v>
      </c>
      <c r="E192" s="40" t="s">
        <v>52</v>
      </c>
    </row>
    <row r="193" spans="1:5" ht="12.75">
      <c r="A193" t="s">
        <v>59</v>
      </c>
      <c r="E193" s="39" t="s">
        <v>153</v>
      </c>
    </row>
    <row r="194" spans="1:16" ht="12.75">
      <c r="A194" t="s">
        <v>49</v>
      </c>
      <c s="34" t="s">
        <v>224</v>
      </c>
      <c s="34" t="s">
        <v>456</v>
      </c>
      <c s="35" t="s">
        <v>52</v>
      </c>
      <c s="6" t="s">
        <v>457</v>
      </c>
      <c s="36" t="s">
        <v>191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455</v>
      </c>
      <c>
        <f>(M194*21)/100</f>
      </c>
      <c t="s">
        <v>27</v>
      </c>
    </row>
    <row r="195" spans="1:5" ht="12.75">
      <c r="A195" s="35" t="s">
        <v>56</v>
      </c>
      <c r="E195" s="39" t="s">
        <v>458</v>
      </c>
    </row>
    <row r="196" spans="1:5" ht="12.75">
      <c r="A196" s="35" t="s">
        <v>58</v>
      </c>
      <c r="E196" s="40" t="s">
        <v>459</v>
      </c>
    </row>
    <row r="197" spans="1:5" ht="102">
      <c r="A197" t="s">
        <v>59</v>
      </c>
      <c r="E197" s="39" t="s">
        <v>460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461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461</v>
      </c>
      <c r="E4" s="26" t="s">
        <v>462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COUNTIFS(L8:L101,"=0",A8:A101,"P")+COUNTIFS(L8:L101,"",A8:A101,"P")+SUM(Q8:Q101)</f>
      </c>
    </row>
    <row r="8" spans="1:13" ht="12.75">
      <c r="A8" t="s">
        <v>44</v>
      </c>
      <c r="C8" s="28" t="s">
        <v>465</v>
      </c>
      <c r="E8" s="30" t="s">
        <v>464</v>
      </c>
      <c r="J8" s="29">
        <f>0+J9+J26+J55+J92</f>
      </c>
      <c s="29">
        <f>0+K9+K26+K55+K92</f>
      </c>
      <c s="29">
        <f>0+L9+L26+L55+L92</f>
      </c>
      <c s="29">
        <f>0+M9+M26+M55+M92</f>
      </c>
    </row>
    <row r="9" spans="1:13" ht="12.75">
      <c r="A9" t="s">
        <v>46</v>
      </c>
      <c r="C9" s="31" t="s">
        <v>170</v>
      </c>
      <c r="E9" s="33" t="s">
        <v>466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172</v>
      </c>
      <c s="35" t="s">
        <v>52</v>
      </c>
      <c s="6" t="s">
        <v>173</v>
      </c>
      <c s="36" t="s">
        <v>174</v>
      </c>
      <c s="37">
        <v>520.936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467</v>
      </c>
    </row>
    <row r="12" spans="1:5" ht="12.75">
      <c r="A12" s="35" t="s">
        <v>58</v>
      </c>
      <c r="E12" s="40" t="s">
        <v>468</v>
      </c>
    </row>
    <row r="13" spans="1:5" ht="12.75">
      <c r="A13" t="s">
        <v>59</v>
      </c>
      <c r="E13" s="39" t="s">
        <v>177</v>
      </c>
    </row>
    <row r="14" spans="1:16" ht="25.5">
      <c r="A14" t="s">
        <v>49</v>
      </c>
      <c s="34" t="s">
        <v>50</v>
      </c>
      <c s="34" t="s">
        <v>469</v>
      </c>
      <c s="35" t="s">
        <v>52</v>
      </c>
      <c s="6" t="s">
        <v>470</v>
      </c>
      <c s="36" t="s">
        <v>174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334</v>
      </c>
    </row>
    <row r="16" spans="1:5" ht="12.75">
      <c r="A16" s="35" t="s">
        <v>58</v>
      </c>
      <c r="E16" s="40" t="s">
        <v>471</v>
      </c>
    </row>
    <row r="17" spans="1:5" ht="12.75">
      <c r="A17" t="s">
        <v>59</v>
      </c>
      <c r="E17" s="39" t="s">
        <v>177</v>
      </c>
    </row>
    <row r="18" spans="1:16" ht="12.75">
      <c r="A18" t="s">
        <v>49</v>
      </c>
      <c s="34" t="s">
        <v>27</v>
      </c>
      <c s="34" t="s">
        <v>472</v>
      </c>
      <c s="35" t="s">
        <v>52</v>
      </c>
      <c s="6" t="s">
        <v>473</v>
      </c>
      <c s="36" t="s">
        <v>174</v>
      </c>
      <c s="37">
        <v>2.5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334</v>
      </c>
    </row>
    <row r="20" spans="1:5" ht="12.75">
      <c r="A20" s="35" t="s">
        <v>58</v>
      </c>
      <c r="E20" s="40" t="s">
        <v>474</v>
      </c>
    </row>
    <row r="21" spans="1:5" ht="12.75">
      <c r="A21" t="s">
        <v>59</v>
      </c>
      <c r="E21" s="39" t="s">
        <v>177</v>
      </c>
    </row>
    <row r="22" spans="1:16" ht="25.5">
      <c r="A22" t="s">
        <v>49</v>
      </c>
      <c s="34" t="s">
        <v>26</v>
      </c>
      <c s="34" t="s">
        <v>294</v>
      </c>
      <c s="35" t="s">
        <v>52</v>
      </c>
      <c s="6" t="s">
        <v>295</v>
      </c>
      <c s="36" t="s">
        <v>174</v>
      </c>
      <c s="37">
        <v>176.4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475</v>
      </c>
    </row>
    <row r="24" spans="1:5" ht="12.75">
      <c r="A24" s="35" t="s">
        <v>58</v>
      </c>
      <c r="E24" s="40" t="s">
        <v>476</v>
      </c>
    </row>
    <row r="25" spans="1:5" ht="12.75">
      <c r="A25" t="s">
        <v>59</v>
      </c>
      <c r="E25" s="39" t="s">
        <v>177</v>
      </c>
    </row>
    <row r="26" spans="1:13" ht="12.75">
      <c r="A26" t="s">
        <v>46</v>
      </c>
      <c r="C26" s="31" t="s">
        <v>50</v>
      </c>
      <c r="E26" s="33" t="s">
        <v>477</v>
      </c>
      <c r="J26" s="32">
        <f>0</f>
      </c>
      <c s="32">
        <f>0</f>
      </c>
      <c s="32">
        <f>0+L27+L31+L35+L39+L43+L47+L51</f>
      </c>
      <c s="32">
        <f>0+M27+M31+M35+M39+M43+M47+M51</f>
      </c>
    </row>
    <row r="27" spans="1:16" ht="25.5">
      <c r="A27" t="s">
        <v>49</v>
      </c>
      <c s="34" t="s">
        <v>66</v>
      </c>
      <c s="34" t="s">
        <v>478</v>
      </c>
      <c s="35" t="s">
        <v>52</v>
      </c>
      <c s="6" t="s">
        <v>479</v>
      </c>
      <c s="36" t="s">
        <v>187</v>
      </c>
      <c s="37">
        <v>98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480</v>
      </c>
    </row>
    <row r="29" spans="1:5" ht="12.75">
      <c r="A29" s="35" t="s">
        <v>58</v>
      </c>
      <c r="E29" s="40" t="s">
        <v>314</v>
      </c>
    </row>
    <row r="30" spans="1:5" ht="12.75">
      <c r="A30" t="s">
        <v>59</v>
      </c>
      <c r="E30" s="39" t="s">
        <v>177</v>
      </c>
    </row>
    <row r="31" spans="1:16" ht="12.75">
      <c r="A31" t="s">
        <v>49</v>
      </c>
      <c s="34" t="s">
        <v>69</v>
      </c>
      <c s="34" t="s">
        <v>481</v>
      </c>
      <c s="35" t="s">
        <v>52</v>
      </c>
      <c s="6" t="s">
        <v>482</v>
      </c>
      <c s="36" t="s">
        <v>187</v>
      </c>
      <c s="37">
        <v>130.65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483</v>
      </c>
    </row>
    <row r="33" spans="1:5" ht="12.75">
      <c r="A33" s="35" t="s">
        <v>58</v>
      </c>
      <c r="E33" s="40" t="s">
        <v>314</v>
      </c>
    </row>
    <row r="34" spans="1:5" ht="12.75">
      <c r="A34" t="s">
        <v>59</v>
      </c>
      <c r="E34" s="39" t="s">
        <v>177</v>
      </c>
    </row>
    <row r="35" spans="1:16" ht="25.5">
      <c r="A35" t="s">
        <v>49</v>
      </c>
      <c s="34" t="s">
        <v>74</v>
      </c>
      <c s="34" t="s">
        <v>484</v>
      </c>
      <c s="35" t="s">
        <v>52</v>
      </c>
      <c s="6" t="s">
        <v>485</v>
      </c>
      <c s="36" t="s">
        <v>187</v>
      </c>
      <c s="37">
        <v>236.789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175</v>
      </c>
    </row>
    <row r="37" spans="1:5" ht="12.75">
      <c r="A37" s="35" t="s">
        <v>58</v>
      </c>
      <c r="E37" s="40" t="s">
        <v>486</v>
      </c>
    </row>
    <row r="38" spans="1:5" ht="12.75">
      <c r="A38" t="s">
        <v>59</v>
      </c>
      <c r="E38" s="39" t="s">
        <v>177</v>
      </c>
    </row>
    <row r="39" spans="1:16" ht="12.75">
      <c r="A39" t="s">
        <v>49</v>
      </c>
      <c s="34" t="s">
        <v>78</v>
      </c>
      <c s="34" t="s">
        <v>307</v>
      </c>
      <c s="35" t="s">
        <v>52</v>
      </c>
      <c s="6" t="s">
        <v>308</v>
      </c>
      <c s="36" t="s">
        <v>187</v>
      </c>
      <c s="37">
        <v>55.486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309</v>
      </c>
    </row>
    <row r="41" spans="1:5" ht="12.75">
      <c r="A41" s="35" t="s">
        <v>58</v>
      </c>
      <c r="E41" s="40" t="s">
        <v>487</v>
      </c>
    </row>
    <row r="42" spans="1:5" ht="12.75">
      <c r="A42" t="s">
        <v>59</v>
      </c>
      <c r="E42" s="39" t="s">
        <v>177</v>
      </c>
    </row>
    <row r="43" spans="1:16" ht="12.75">
      <c r="A43" t="s">
        <v>49</v>
      </c>
      <c s="34" t="s">
        <v>81</v>
      </c>
      <c s="34" t="s">
        <v>488</v>
      </c>
      <c s="35" t="s">
        <v>52</v>
      </c>
      <c s="6" t="s">
        <v>489</v>
      </c>
      <c s="36" t="s">
        <v>191</v>
      </c>
      <c s="37">
        <v>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334</v>
      </c>
    </row>
    <row r="45" spans="1:5" ht="12.75">
      <c r="A45" s="35" t="s">
        <v>58</v>
      </c>
      <c r="E45" s="40" t="s">
        <v>490</v>
      </c>
    </row>
    <row r="46" spans="1:5" ht="12.75">
      <c r="A46" t="s">
        <v>59</v>
      </c>
      <c r="E46" s="39" t="s">
        <v>177</v>
      </c>
    </row>
    <row r="47" spans="1:16" ht="25.5">
      <c r="A47" t="s">
        <v>49</v>
      </c>
      <c s="34" t="s">
        <v>84</v>
      </c>
      <c s="34" t="s">
        <v>491</v>
      </c>
      <c s="35" t="s">
        <v>52</v>
      </c>
      <c s="6" t="s">
        <v>492</v>
      </c>
      <c s="36" t="s">
        <v>54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334</v>
      </c>
    </row>
    <row r="49" spans="1:5" ht="12.75">
      <c r="A49" s="35" t="s">
        <v>58</v>
      </c>
      <c r="E49" s="40" t="s">
        <v>493</v>
      </c>
    </row>
    <row r="50" spans="1:5" ht="12.75">
      <c r="A50" t="s">
        <v>59</v>
      </c>
      <c r="E50" s="39" t="s">
        <v>177</v>
      </c>
    </row>
    <row r="51" spans="1:16" ht="12.75">
      <c r="A51" t="s">
        <v>49</v>
      </c>
      <c s="34" t="s">
        <v>87</v>
      </c>
      <c s="34" t="s">
        <v>189</v>
      </c>
      <c s="35" t="s">
        <v>52</v>
      </c>
      <c s="6" t="s">
        <v>190</v>
      </c>
      <c s="36" t="s">
        <v>191</v>
      </c>
      <c s="37">
        <v>326.621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494</v>
      </c>
    </row>
    <row r="53" spans="1:5" ht="12.75">
      <c r="A53" s="35" t="s">
        <v>58</v>
      </c>
      <c r="E53" s="40" t="s">
        <v>495</v>
      </c>
    </row>
    <row r="54" spans="1:5" ht="12.75">
      <c r="A54" t="s">
        <v>59</v>
      </c>
      <c r="E54" s="39" t="s">
        <v>177</v>
      </c>
    </row>
    <row r="55" spans="1:13" ht="12.75">
      <c r="A55" t="s">
        <v>46</v>
      </c>
      <c r="C55" s="31" t="s">
        <v>69</v>
      </c>
      <c r="E55" s="33" t="s">
        <v>496</v>
      </c>
      <c r="J55" s="32">
        <f>0</f>
      </c>
      <c s="32">
        <f>0</f>
      </c>
      <c s="32">
        <f>0+L56+L60+L64+L68+L72+L76+L80+L84+L88</f>
      </c>
      <c s="32">
        <f>0+M56+M60+M64+M68+M72+M76+M80+M84+M88</f>
      </c>
    </row>
    <row r="56" spans="1:16" ht="12.75">
      <c r="A56" t="s">
        <v>49</v>
      </c>
      <c s="34" t="s">
        <v>90</v>
      </c>
      <c s="34" t="s">
        <v>497</v>
      </c>
      <c s="35" t="s">
        <v>52</v>
      </c>
      <c s="6" t="s">
        <v>498</v>
      </c>
      <c s="36" t="s">
        <v>187</v>
      </c>
      <c s="37">
        <v>0.968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499</v>
      </c>
    </row>
    <row r="58" spans="1:5" ht="12.75">
      <c r="A58" s="35" t="s">
        <v>58</v>
      </c>
      <c r="E58" s="40" t="s">
        <v>500</v>
      </c>
    </row>
    <row r="59" spans="1:5" ht="12.75">
      <c r="A59" t="s">
        <v>59</v>
      </c>
      <c r="E59" s="39" t="s">
        <v>177</v>
      </c>
    </row>
    <row r="60" spans="1:16" ht="12.75">
      <c r="A60" t="s">
        <v>49</v>
      </c>
      <c s="34" t="s">
        <v>94</v>
      </c>
      <c s="34" t="s">
        <v>497</v>
      </c>
      <c s="35" t="s">
        <v>50</v>
      </c>
      <c s="6" t="s">
        <v>498</v>
      </c>
      <c s="36" t="s">
        <v>187</v>
      </c>
      <c s="37">
        <v>0.722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501</v>
      </c>
    </row>
    <row r="62" spans="1:5" ht="12.75">
      <c r="A62" s="35" t="s">
        <v>58</v>
      </c>
      <c r="E62" s="40" t="s">
        <v>502</v>
      </c>
    </row>
    <row r="63" spans="1:5" ht="12.75">
      <c r="A63" t="s">
        <v>59</v>
      </c>
      <c r="E63" s="39" t="s">
        <v>177</v>
      </c>
    </row>
    <row r="64" spans="1:16" ht="25.5">
      <c r="A64" t="s">
        <v>49</v>
      </c>
      <c s="34" t="s">
        <v>97</v>
      </c>
      <c s="34" t="s">
        <v>503</v>
      </c>
      <c s="35" t="s">
        <v>52</v>
      </c>
      <c s="6" t="s">
        <v>504</v>
      </c>
      <c s="36" t="s">
        <v>191</v>
      </c>
      <c s="37">
        <v>326.621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505</v>
      </c>
    </row>
    <row r="66" spans="1:5" ht="12.75">
      <c r="A66" s="35" t="s">
        <v>58</v>
      </c>
      <c r="E66" s="40" t="s">
        <v>495</v>
      </c>
    </row>
    <row r="67" spans="1:5" ht="12.75">
      <c r="A67" t="s">
        <v>59</v>
      </c>
      <c r="E67" s="39" t="s">
        <v>177</v>
      </c>
    </row>
    <row r="68" spans="1:16" ht="12.75">
      <c r="A68" t="s">
        <v>49</v>
      </c>
      <c s="34" t="s">
        <v>97</v>
      </c>
      <c s="34" t="s">
        <v>506</v>
      </c>
      <c s="35" t="s">
        <v>52</v>
      </c>
      <c s="6" t="s">
        <v>507</v>
      </c>
      <c s="36" t="s">
        <v>191</v>
      </c>
      <c s="37">
        <v>326.621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508</v>
      </c>
    </row>
    <row r="70" spans="1:5" ht="12.75">
      <c r="A70" s="35" t="s">
        <v>58</v>
      </c>
      <c r="E70" s="40" t="s">
        <v>495</v>
      </c>
    </row>
    <row r="71" spans="1:5" ht="12.75">
      <c r="A71" t="s">
        <v>59</v>
      </c>
      <c r="E71" s="39" t="s">
        <v>177</v>
      </c>
    </row>
    <row r="72" spans="1:16" ht="12.75">
      <c r="A72" t="s">
        <v>49</v>
      </c>
      <c s="34" t="s">
        <v>101</v>
      </c>
      <c s="34" t="s">
        <v>509</v>
      </c>
      <c s="35" t="s">
        <v>52</v>
      </c>
      <c s="6" t="s">
        <v>510</v>
      </c>
      <c s="36" t="s">
        <v>191</v>
      </c>
      <c s="37">
        <v>326.621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511</v>
      </c>
    </row>
    <row r="74" spans="1:5" ht="12.75">
      <c r="A74" s="35" t="s">
        <v>58</v>
      </c>
      <c r="E74" s="40" t="s">
        <v>495</v>
      </c>
    </row>
    <row r="75" spans="1:5" ht="12.75">
      <c r="A75" t="s">
        <v>59</v>
      </c>
      <c r="E75" s="39" t="s">
        <v>177</v>
      </c>
    </row>
    <row r="76" spans="1:16" ht="12.75">
      <c r="A76" t="s">
        <v>49</v>
      </c>
      <c s="34" t="s">
        <v>106</v>
      </c>
      <c s="34" t="s">
        <v>512</v>
      </c>
      <c s="35" t="s">
        <v>52</v>
      </c>
      <c s="6" t="s">
        <v>513</v>
      </c>
      <c s="36" t="s">
        <v>191</v>
      </c>
      <c s="37">
        <v>326.621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514</v>
      </c>
    </row>
    <row r="78" spans="1:5" ht="12.75">
      <c r="A78" s="35" t="s">
        <v>58</v>
      </c>
      <c r="E78" s="40" t="s">
        <v>495</v>
      </c>
    </row>
    <row r="79" spans="1:5" ht="12.75">
      <c r="A79" t="s">
        <v>59</v>
      </c>
      <c r="E79" s="39" t="s">
        <v>177</v>
      </c>
    </row>
    <row r="80" spans="1:16" ht="12.75">
      <c r="A80" t="s">
        <v>49</v>
      </c>
      <c s="34" t="s">
        <v>110</v>
      </c>
      <c s="34" t="s">
        <v>515</v>
      </c>
      <c s="35" t="s">
        <v>52</v>
      </c>
      <c s="6" t="s">
        <v>516</v>
      </c>
      <c s="36" t="s">
        <v>191</v>
      </c>
      <c s="37">
        <v>326.621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517</v>
      </c>
    </row>
    <row r="82" spans="1:5" ht="12.75">
      <c r="A82" s="35" t="s">
        <v>58</v>
      </c>
      <c r="E82" s="40" t="s">
        <v>495</v>
      </c>
    </row>
    <row r="83" spans="1:5" ht="12.75">
      <c r="A83" t="s">
        <v>59</v>
      </c>
      <c r="E83" s="39" t="s">
        <v>177</v>
      </c>
    </row>
    <row r="84" spans="1:16" ht="12.75">
      <c r="A84" t="s">
        <v>49</v>
      </c>
      <c s="34" t="s">
        <v>113</v>
      </c>
      <c s="34" t="s">
        <v>518</v>
      </c>
      <c s="35" t="s">
        <v>52</v>
      </c>
      <c s="6" t="s">
        <v>519</v>
      </c>
      <c s="36" t="s">
        <v>187</v>
      </c>
      <c s="37">
        <v>19.597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520</v>
      </c>
    </row>
    <row r="86" spans="1:5" ht="12.75">
      <c r="A86" s="35" t="s">
        <v>58</v>
      </c>
      <c r="E86" s="40" t="s">
        <v>521</v>
      </c>
    </row>
    <row r="87" spans="1:5" ht="12.75">
      <c r="A87" t="s">
        <v>59</v>
      </c>
      <c r="E87" s="39" t="s">
        <v>177</v>
      </c>
    </row>
    <row r="88" spans="1:16" ht="12.75">
      <c r="A88" t="s">
        <v>49</v>
      </c>
      <c s="34" t="s">
        <v>117</v>
      </c>
      <c s="34" t="s">
        <v>522</v>
      </c>
      <c s="35" t="s">
        <v>52</v>
      </c>
      <c s="6" t="s">
        <v>523</v>
      </c>
      <c s="36" t="s">
        <v>146</v>
      </c>
      <c s="37">
        <v>15.576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524</v>
      </c>
    </row>
    <row r="90" spans="1:5" ht="12.75">
      <c r="A90" s="35" t="s">
        <v>58</v>
      </c>
      <c r="E90" s="40" t="s">
        <v>525</v>
      </c>
    </row>
    <row r="91" spans="1:5" ht="12.75">
      <c r="A91" t="s">
        <v>59</v>
      </c>
      <c r="E91" s="39" t="s">
        <v>177</v>
      </c>
    </row>
    <row r="92" spans="1:13" ht="12.75">
      <c r="A92" t="s">
        <v>46</v>
      </c>
      <c r="C92" s="31" t="s">
        <v>84</v>
      </c>
      <c r="E92" s="33" t="s">
        <v>526</v>
      </c>
      <c r="J92" s="32">
        <f>0</f>
      </c>
      <c s="32">
        <f>0</f>
      </c>
      <c s="32">
        <f>0+L93+L97+L101</f>
      </c>
      <c s="32">
        <f>0+M93+M97+M101</f>
      </c>
    </row>
    <row r="93" spans="1:16" ht="12.75">
      <c r="A93" t="s">
        <v>49</v>
      </c>
      <c s="34" t="s">
        <v>121</v>
      </c>
      <c s="34" t="s">
        <v>527</v>
      </c>
      <c s="35" t="s">
        <v>52</v>
      </c>
      <c s="6" t="s">
        <v>528</v>
      </c>
      <c s="36" t="s">
        <v>191</v>
      </c>
      <c s="37">
        <v>46.5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529</v>
      </c>
    </row>
    <row r="95" spans="1:5" ht="12.75">
      <c r="A95" s="35" t="s">
        <v>58</v>
      </c>
      <c r="E95" s="40" t="s">
        <v>530</v>
      </c>
    </row>
    <row r="96" spans="1:5" ht="12.75">
      <c r="A96" t="s">
        <v>59</v>
      </c>
      <c r="E96" s="39" t="s">
        <v>177</v>
      </c>
    </row>
    <row r="97" spans="1:16" ht="25.5">
      <c r="A97" t="s">
        <v>49</v>
      </c>
      <c s="34" t="s">
        <v>125</v>
      </c>
      <c s="34" t="s">
        <v>531</v>
      </c>
      <c s="35" t="s">
        <v>52</v>
      </c>
      <c s="6" t="s">
        <v>532</v>
      </c>
      <c s="36" t="s">
        <v>146</v>
      </c>
      <c s="37">
        <v>8.8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533</v>
      </c>
    </row>
    <row r="99" spans="1:5" ht="12.75">
      <c r="A99" s="35" t="s">
        <v>58</v>
      </c>
      <c r="E99" s="40" t="s">
        <v>534</v>
      </c>
    </row>
    <row r="100" spans="1:5" ht="12.75">
      <c r="A100" t="s">
        <v>59</v>
      </c>
      <c r="E100" s="39" t="s">
        <v>177</v>
      </c>
    </row>
    <row r="101" spans="1:16" ht="12.75">
      <c r="A101" t="s">
        <v>49</v>
      </c>
      <c s="34" t="s">
        <v>130</v>
      </c>
      <c s="34" t="s">
        <v>535</v>
      </c>
      <c s="35" t="s">
        <v>52</v>
      </c>
      <c s="6" t="s">
        <v>536</v>
      </c>
      <c s="36" t="s">
        <v>191</v>
      </c>
      <c s="37">
        <v>21.5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537</v>
      </c>
    </row>
    <row r="103" spans="1:5" ht="12.75">
      <c r="A103" s="35" t="s">
        <v>58</v>
      </c>
      <c r="E103" s="40" t="s">
        <v>538</v>
      </c>
    </row>
    <row r="104" spans="1:5" ht="12.75">
      <c r="A104" t="s">
        <v>59</v>
      </c>
      <c r="E104" s="39" t="s">
        <v>177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539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539</v>
      </c>
      <c r="E4" s="26" t="s">
        <v>540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COUNTIFS(L8:L138,"=0",A8:A138,"P")+COUNTIFS(L8:L138,"",A8:A138,"P")+SUM(Q8:Q138)</f>
      </c>
    </row>
    <row r="8" spans="1:13" ht="12.75">
      <c r="A8" t="s">
        <v>44</v>
      </c>
      <c r="C8" s="28" t="s">
        <v>543</v>
      </c>
      <c r="E8" s="30" t="s">
        <v>542</v>
      </c>
      <c r="J8" s="29">
        <f>0+J9+J14+J35+J40+J49+J66+J79+J128+J133</f>
      </c>
      <c s="29">
        <f>0+K9+K14+K35+K40+K49+K66+K79+K128+K133</f>
      </c>
      <c s="29">
        <f>0+L9+L14+L35+L40+L49+L66+L79+L128+L133</f>
      </c>
      <c s="29">
        <f>0+M9+M14+M35+M40+M49+M66+M79+M128+M133</f>
      </c>
    </row>
    <row r="9" spans="1:13" ht="12.75">
      <c r="A9" t="s">
        <v>46</v>
      </c>
      <c r="C9" s="31" t="s">
        <v>170</v>
      </c>
      <c r="E9" s="33" t="s">
        <v>466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544</v>
      </c>
      <c s="35" t="s">
        <v>545</v>
      </c>
      <c s="6" t="s">
        <v>546</v>
      </c>
      <c s="36" t="s">
        <v>174</v>
      </c>
      <c s="37">
        <v>8.778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58</v>
      </c>
      <c r="E12" s="40" t="s">
        <v>547</v>
      </c>
    </row>
    <row r="13" spans="1:5" ht="165.75">
      <c r="A13" t="s">
        <v>59</v>
      </c>
      <c r="E13" s="39" t="s">
        <v>548</v>
      </c>
    </row>
    <row r="14" spans="1:13" ht="12.75">
      <c r="A14" t="s">
        <v>46</v>
      </c>
      <c r="C14" s="31" t="s">
        <v>50</v>
      </c>
      <c r="E14" s="33" t="s">
        <v>477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27</v>
      </c>
      <c s="34" t="s">
        <v>549</v>
      </c>
      <c s="35" t="s">
        <v>52</v>
      </c>
      <c s="6" t="s">
        <v>550</v>
      </c>
      <c s="36" t="s">
        <v>187</v>
      </c>
      <c s="37">
        <v>0.36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12.75">
      <c r="A17" s="35" t="s">
        <v>58</v>
      </c>
      <c r="E17" s="40" t="s">
        <v>551</v>
      </c>
    </row>
    <row r="18" spans="1:5" ht="12.75">
      <c r="A18" t="s">
        <v>59</v>
      </c>
      <c r="E18" s="39" t="s">
        <v>177</v>
      </c>
    </row>
    <row r="19" spans="1:16" ht="12.75">
      <c r="A19" t="s">
        <v>49</v>
      </c>
      <c s="34" t="s">
        <v>26</v>
      </c>
      <c s="34" t="s">
        <v>552</v>
      </c>
      <c s="35" t="s">
        <v>52</v>
      </c>
      <c s="6" t="s">
        <v>553</v>
      </c>
      <c s="36" t="s">
        <v>187</v>
      </c>
      <c s="37">
        <v>3.75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58</v>
      </c>
      <c r="E21" s="40" t="s">
        <v>554</v>
      </c>
    </row>
    <row r="22" spans="1:5" ht="12.75">
      <c r="A22" t="s">
        <v>59</v>
      </c>
      <c r="E22" s="39" t="s">
        <v>177</v>
      </c>
    </row>
    <row r="23" spans="1:16" ht="12.75">
      <c r="A23" t="s">
        <v>49</v>
      </c>
      <c s="34" t="s">
        <v>66</v>
      </c>
      <c s="34" t="s">
        <v>555</v>
      </c>
      <c s="35" t="s">
        <v>52</v>
      </c>
      <c s="6" t="s">
        <v>556</v>
      </c>
      <c s="36" t="s">
        <v>187</v>
      </c>
      <c s="37">
        <v>4.62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557</v>
      </c>
    </row>
    <row r="25" spans="1:5" ht="12.75">
      <c r="A25" s="35" t="s">
        <v>58</v>
      </c>
      <c r="E25" s="40" t="s">
        <v>558</v>
      </c>
    </row>
    <row r="26" spans="1:5" ht="12.75">
      <c r="A26" t="s">
        <v>59</v>
      </c>
      <c r="E26" s="39" t="s">
        <v>177</v>
      </c>
    </row>
    <row r="27" spans="1:16" ht="12.75">
      <c r="A27" t="s">
        <v>49</v>
      </c>
      <c s="34" t="s">
        <v>69</v>
      </c>
      <c s="34" t="s">
        <v>559</v>
      </c>
      <c s="35" t="s">
        <v>52</v>
      </c>
      <c s="6" t="s">
        <v>560</v>
      </c>
      <c s="36" t="s">
        <v>187</v>
      </c>
      <c s="37">
        <v>4.62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58</v>
      </c>
      <c r="E29" s="40" t="s">
        <v>561</v>
      </c>
    </row>
    <row r="30" spans="1:5" ht="12.75">
      <c r="A30" t="s">
        <v>59</v>
      </c>
      <c r="E30" s="39" t="s">
        <v>177</v>
      </c>
    </row>
    <row r="31" spans="1:16" ht="12.75">
      <c r="A31" t="s">
        <v>49</v>
      </c>
      <c s="34" t="s">
        <v>74</v>
      </c>
      <c s="34" t="s">
        <v>562</v>
      </c>
      <c s="35" t="s">
        <v>52</v>
      </c>
      <c s="6" t="s">
        <v>563</v>
      </c>
      <c s="36" t="s">
        <v>187</v>
      </c>
      <c s="37">
        <v>3.36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58</v>
      </c>
      <c r="E33" s="40" t="s">
        <v>564</v>
      </c>
    </row>
    <row r="34" spans="1:5" ht="12.75">
      <c r="A34" t="s">
        <v>59</v>
      </c>
      <c r="E34" s="39" t="s">
        <v>177</v>
      </c>
    </row>
    <row r="35" spans="1:13" ht="12.75">
      <c r="A35" t="s">
        <v>46</v>
      </c>
      <c r="C35" s="31" t="s">
        <v>27</v>
      </c>
      <c r="E35" s="33" t="s">
        <v>565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78</v>
      </c>
      <c s="34" t="s">
        <v>566</v>
      </c>
      <c s="35" t="s">
        <v>52</v>
      </c>
      <c s="6" t="s">
        <v>567</v>
      </c>
      <c s="36" t="s">
        <v>146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568</v>
      </c>
    </row>
    <row r="38" spans="1:5" ht="12.75">
      <c r="A38" s="35" t="s">
        <v>58</v>
      </c>
      <c r="E38" s="40" t="s">
        <v>569</v>
      </c>
    </row>
    <row r="39" spans="1:5" ht="12.75">
      <c r="A39" t="s">
        <v>59</v>
      </c>
      <c r="E39" s="39" t="s">
        <v>177</v>
      </c>
    </row>
    <row r="40" spans="1:13" ht="12.75">
      <c r="A40" t="s">
        <v>46</v>
      </c>
      <c r="C40" s="31" t="s">
        <v>26</v>
      </c>
      <c r="E40" s="33" t="s">
        <v>570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81</v>
      </c>
      <c s="34" t="s">
        <v>571</v>
      </c>
      <c s="35" t="s">
        <v>52</v>
      </c>
      <c s="6" t="s">
        <v>572</v>
      </c>
      <c s="36" t="s">
        <v>187</v>
      </c>
      <c s="37">
        <v>2.107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55</v>
      </c>
      <c>
        <f>(M41*21)/100</f>
      </c>
      <c t="s">
        <v>27</v>
      </c>
    </row>
    <row r="42" spans="1:5" ht="12.75">
      <c r="A42" s="35" t="s">
        <v>56</v>
      </c>
      <c r="E42" s="39" t="s">
        <v>52</v>
      </c>
    </row>
    <row r="43" spans="1:5" ht="12.75">
      <c r="A43" s="35" t="s">
        <v>58</v>
      </c>
      <c r="E43" s="40" t="s">
        <v>573</v>
      </c>
    </row>
    <row r="44" spans="1:5" ht="12.75">
      <c r="A44" t="s">
        <v>59</v>
      </c>
      <c r="E44" s="39" t="s">
        <v>177</v>
      </c>
    </row>
    <row r="45" spans="1:16" ht="12.75">
      <c r="A45" t="s">
        <v>49</v>
      </c>
      <c s="34" t="s">
        <v>84</v>
      </c>
      <c s="34" t="s">
        <v>574</v>
      </c>
      <c s="35" t="s">
        <v>52</v>
      </c>
      <c s="6" t="s">
        <v>575</v>
      </c>
      <c s="36" t="s">
        <v>174</v>
      </c>
      <c s="37">
        <v>0.379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55</v>
      </c>
      <c>
        <f>(M45*21)/100</f>
      </c>
      <c t="s">
        <v>27</v>
      </c>
    </row>
    <row r="46" spans="1:5" ht="12.75">
      <c r="A46" s="35" t="s">
        <v>56</v>
      </c>
      <c r="E46" s="39" t="s">
        <v>52</v>
      </c>
    </row>
    <row r="47" spans="1:5" ht="12.75">
      <c r="A47" s="35" t="s">
        <v>58</v>
      </c>
      <c r="E47" s="40" t="s">
        <v>576</v>
      </c>
    </row>
    <row r="48" spans="1:5" ht="12.75">
      <c r="A48" t="s">
        <v>59</v>
      </c>
      <c r="E48" s="39" t="s">
        <v>177</v>
      </c>
    </row>
    <row r="49" spans="1:13" ht="12.75">
      <c r="A49" t="s">
        <v>46</v>
      </c>
      <c r="C49" s="31" t="s">
        <v>66</v>
      </c>
      <c r="E49" s="33" t="s">
        <v>577</v>
      </c>
      <c r="J49" s="32">
        <f>0</f>
      </c>
      <c s="32">
        <f>0</f>
      </c>
      <c s="32">
        <f>0+L50+L54+L58+L62</f>
      </c>
      <c s="32">
        <f>0+M50+M54+M58+M62</f>
      </c>
    </row>
    <row r="50" spans="1:16" ht="12.75">
      <c r="A50" t="s">
        <v>49</v>
      </c>
      <c s="34" t="s">
        <v>87</v>
      </c>
      <c s="34" t="s">
        <v>347</v>
      </c>
      <c s="35" t="s">
        <v>52</v>
      </c>
      <c s="6" t="s">
        <v>348</v>
      </c>
      <c s="36" t="s">
        <v>187</v>
      </c>
      <c s="37">
        <v>0.86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58</v>
      </c>
      <c r="E52" s="40" t="s">
        <v>578</v>
      </c>
    </row>
    <row r="53" spans="1:5" ht="12.75">
      <c r="A53" t="s">
        <v>59</v>
      </c>
      <c r="E53" s="39" t="s">
        <v>177</v>
      </c>
    </row>
    <row r="54" spans="1:16" ht="12.75">
      <c r="A54" t="s">
        <v>49</v>
      </c>
      <c s="34" t="s">
        <v>90</v>
      </c>
      <c s="34" t="s">
        <v>579</v>
      </c>
      <c s="35" t="s">
        <v>52</v>
      </c>
      <c s="6" t="s">
        <v>580</v>
      </c>
      <c s="36" t="s">
        <v>187</v>
      </c>
      <c s="37">
        <v>1.05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581</v>
      </c>
    </row>
    <row r="56" spans="1:5" ht="12.75">
      <c r="A56" s="35" t="s">
        <v>58</v>
      </c>
      <c r="E56" s="40" t="s">
        <v>582</v>
      </c>
    </row>
    <row r="57" spans="1:5" ht="12.75">
      <c r="A57" t="s">
        <v>59</v>
      </c>
      <c r="E57" s="39" t="s">
        <v>177</v>
      </c>
    </row>
    <row r="58" spans="1:16" ht="12.75">
      <c r="A58" t="s">
        <v>49</v>
      </c>
      <c s="34" t="s">
        <v>94</v>
      </c>
      <c s="34" t="s">
        <v>583</v>
      </c>
      <c s="35" t="s">
        <v>52</v>
      </c>
      <c s="6" t="s">
        <v>584</v>
      </c>
      <c s="36" t="s">
        <v>187</v>
      </c>
      <c s="37">
        <v>1.72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58</v>
      </c>
      <c r="E60" s="40" t="s">
        <v>585</v>
      </c>
    </row>
    <row r="61" spans="1:5" ht="12.75">
      <c r="A61" t="s">
        <v>59</v>
      </c>
      <c r="E61" s="39" t="s">
        <v>177</v>
      </c>
    </row>
    <row r="62" spans="1:16" ht="12.75">
      <c r="A62" t="s">
        <v>49</v>
      </c>
      <c s="34" t="s">
        <v>97</v>
      </c>
      <c s="34" t="s">
        <v>586</v>
      </c>
      <c s="35" t="s">
        <v>52</v>
      </c>
      <c s="6" t="s">
        <v>587</v>
      </c>
      <c s="36" t="s">
        <v>187</v>
      </c>
      <c s="37">
        <v>1.876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58</v>
      </c>
      <c r="E64" s="40" t="s">
        <v>588</v>
      </c>
    </row>
    <row r="65" spans="1:5" ht="12.75">
      <c r="A65" t="s">
        <v>59</v>
      </c>
      <c r="E65" s="39" t="s">
        <v>177</v>
      </c>
    </row>
    <row r="66" spans="1:13" ht="12.75">
      <c r="A66" t="s">
        <v>46</v>
      </c>
      <c r="C66" s="31" t="s">
        <v>74</v>
      </c>
      <c r="E66" s="33" t="s">
        <v>222</v>
      </c>
      <c r="J66" s="32">
        <f>0</f>
      </c>
      <c s="32">
        <f>0</f>
      </c>
      <c s="32">
        <f>0+L67+L71+L75</f>
      </c>
      <c s="32">
        <f>0+M67+M71+M75</f>
      </c>
    </row>
    <row r="67" spans="1:16" ht="25.5">
      <c r="A67" t="s">
        <v>49</v>
      </c>
      <c s="34" t="s">
        <v>101</v>
      </c>
      <c s="34" t="s">
        <v>589</v>
      </c>
      <c s="35" t="s">
        <v>52</v>
      </c>
      <c s="6" t="s">
        <v>590</v>
      </c>
      <c s="36" t="s">
        <v>191</v>
      </c>
      <c s="37">
        <v>3.6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58</v>
      </c>
      <c r="E69" s="40" t="s">
        <v>591</v>
      </c>
    </row>
    <row r="70" spans="1:5" ht="12.75">
      <c r="A70" t="s">
        <v>59</v>
      </c>
      <c r="E70" s="39" t="s">
        <v>177</v>
      </c>
    </row>
    <row r="71" spans="1:16" ht="12.75">
      <c r="A71" t="s">
        <v>49</v>
      </c>
      <c s="34" t="s">
        <v>106</v>
      </c>
      <c s="34" t="s">
        <v>592</v>
      </c>
      <c s="35" t="s">
        <v>52</v>
      </c>
      <c s="6" t="s">
        <v>593</v>
      </c>
      <c s="36" t="s">
        <v>191</v>
      </c>
      <c s="37">
        <v>3.6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58</v>
      </c>
      <c r="E73" s="40" t="s">
        <v>591</v>
      </c>
    </row>
    <row r="74" spans="1:5" ht="12.75">
      <c r="A74" t="s">
        <v>59</v>
      </c>
      <c r="E74" s="39" t="s">
        <v>177</v>
      </c>
    </row>
    <row r="75" spans="1:16" ht="12.75">
      <c r="A75" t="s">
        <v>49</v>
      </c>
      <c s="34" t="s">
        <v>110</v>
      </c>
      <c s="34" t="s">
        <v>273</v>
      </c>
      <c s="35" t="s">
        <v>52</v>
      </c>
      <c s="6" t="s">
        <v>274</v>
      </c>
      <c s="36" t="s">
        <v>191</v>
      </c>
      <c s="37">
        <v>27.18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51">
      <c r="A77" s="35" t="s">
        <v>58</v>
      </c>
      <c r="E77" s="40" t="s">
        <v>594</v>
      </c>
    </row>
    <row r="78" spans="1:5" ht="12.75">
      <c r="A78" t="s">
        <v>59</v>
      </c>
      <c r="E78" s="39" t="s">
        <v>177</v>
      </c>
    </row>
    <row r="79" spans="1:13" ht="12.75">
      <c r="A79" t="s">
        <v>46</v>
      </c>
      <c r="C79" s="31" t="s">
        <v>78</v>
      </c>
      <c r="E79" s="33" t="s">
        <v>595</v>
      </c>
      <c r="J79" s="32">
        <f>0</f>
      </c>
      <c s="32">
        <f>0</f>
      </c>
      <c s="32">
        <f>0+L80+L84+L88+L92+L96+L100+L104+L108+L112+L116+L120+L124</f>
      </c>
      <c s="32">
        <f>0+M80+M84+M88+M92+M96+M100+M104+M108+M112+M116+M120+M124</f>
      </c>
    </row>
    <row r="80" spans="1:16" ht="25.5">
      <c r="A80" t="s">
        <v>49</v>
      </c>
      <c s="34" t="s">
        <v>113</v>
      </c>
      <c s="34" t="s">
        <v>596</v>
      </c>
      <c s="35" t="s">
        <v>52</v>
      </c>
      <c s="6" t="s">
        <v>597</v>
      </c>
      <c s="36" t="s">
        <v>146</v>
      </c>
      <c s="37">
        <v>10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137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58</v>
      </c>
      <c r="E82" s="40" t="s">
        <v>52</v>
      </c>
    </row>
    <row r="83" spans="1:5" ht="102">
      <c r="A83" t="s">
        <v>59</v>
      </c>
      <c r="E83" s="39" t="s">
        <v>598</v>
      </c>
    </row>
    <row r="84" spans="1:16" ht="25.5">
      <c r="A84" t="s">
        <v>49</v>
      </c>
      <c s="34" t="s">
        <v>117</v>
      </c>
      <c s="34" t="s">
        <v>599</v>
      </c>
      <c s="35" t="s">
        <v>52</v>
      </c>
      <c s="6" t="s">
        <v>600</v>
      </c>
      <c s="36" t="s">
        <v>146</v>
      </c>
      <c s="37">
        <v>10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137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58</v>
      </c>
      <c r="E86" s="40" t="s">
        <v>52</v>
      </c>
    </row>
    <row r="87" spans="1:5" ht="102">
      <c r="A87" t="s">
        <v>59</v>
      </c>
      <c r="E87" s="39" t="s">
        <v>598</v>
      </c>
    </row>
    <row r="88" spans="1:16" ht="25.5">
      <c r="A88" t="s">
        <v>49</v>
      </c>
      <c s="34" t="s">
        <v>121</v>
      </c>
      <c s="34" t="s">
        <v>601</v>
      </c>
      <c s="35" t="s">
        <v>52</v>
      </c>
      <c s="6" t="s">
        <v>602</v>
      </c>
      <c s="36" t="s">
        <v>191</v>
      </c>
      <c s="37">
        <v>14.3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58</v>
      </c>
      <c r="E90" s="40" t="s">
        <v>603</v>
      </c>
    </row>
    <row r="91" spans="1:5" ht="12.75">
      <c r="A91" t="s">
        <v>59</v>
      </c>
      <c r="E91" s="39" t="s">
        <v>177</v>
      </c>
    </row>
    <row r="92" spans="1:16" ht="12.75">
      <c r="A92" t="s">
        <v>49</v>
      </c>
      <c s="34" t="s">
        <v>125</v>
      </c>
      <c s="34" t="s">
        <v>604</v>
      </c>
      <c s="35" t="s">
        <v>52</v>
      </c>
      <c s="6" t="s">
        <v>605</v>
      </c>
      <c s="36" t="s">
        <v>191</v>
      </c>
      <c s="37">
        <v>14.3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58</v>
      </c>
      <c r="E94" s="40" t="s">
        <v>603</v>
      </c>
    </row>
    <row r="95" spans="1:5" ht="12.75">
      <c r="A95" t="s">
        <v>59</v>
      </c>
      <c r="E95" s="39" t="s">
        <v>177</v>
      </c>
    </row>
    <row r="96" spans="1:16" ht="12.75">
      <c r="A96" t="s">
        <v>49</v>
      </c>
      <c s="34" t="s">
        <v>130</v>
      </c>
      <c s="34" t="s">
        <v>606</v>
      </c>
      <c s="35" t="s">
        <v>52</v>
      </c>
      <c s="6" t="s">
        <v>607</v>
      </c>
      <c s="36" t="s">
        <v>608</v>
      </c>
      <c s="37">
        <v>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58</v>
      </c>
      <c r="E98" s="40" t="s">
        <v>52</v>
      </c>
    </row>
    <row r="99" spans="1:5" ht="12.75">
      <c r="A99" t="s">
        <v>59</v>
      </c>
      <c r="E99" s="39" t="s">
        <v>177</v>
      </c>
    </row>
    <row r="100" spans="1:16" ht="25.5">
      <c r="A100" t="s">
        <v>49</v>
      </c>
      <c s="34" t="s">
        <v>134</v>
      </c>
      <c s="34" t="s">
        <v>609</v>
      </c>
      <c s="35" t="s">
        <v>52</v>
      </c>
      <c s="6" t="s">
        <v>610</v>
      </c>
      <c s="36" t="s">
        <v>146</v>
      </c>
      <c s="37">
        <v>10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52</v>
      </c>
    </row>
    <row r="102" spans="1:5" ht="12.75">
      <c r="A102" s="35" t="s">
        <v>58</v>
      </c>
      <c r="E102" s="40" t="s">
        <v>52</v>
      </c>
    </row>
    <row r="103" spans="1:5" ht="12.75">
      <c r="A103" t="s">
        <v>59</v>
      </c>
      <c r="E103" s="39" t="s">
        <v>177</v>
      </c>
    </row>
    <row r="104" spans="1:16" ht="25.5">
      <c r="A104" t="s">
        <v>49</v>
      </c>
      <c s="34" t="s">
        <v>139</v>
      </c>
      <c s="34" t="s">
        <v>611</v>
      </c>
      <c s="35" t="s">
        <v>52</v>
      </c>
      <c s="6" t="s">
        <v>612</v>
      </c>
      <c s="36" t="s">
        <v>146</v>
      </c>
      <c s="37">
        <v>10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52</v>
      </c>
    </row>
    <row r="106" spans="1:5" ht="12.75">
      <c r="A106" s="35" t="s">
        <v>58</v>
      </c>
      <c r="E106" s="40" t="s">
        <v>52</v>
      </c>
    </row>
    <row r="107" spans="1:5" ht="12.75">
      <c r="A107" t="s">
        <v>59</v>
      </c>
      <c r="E107" s="39" t="s">
        <v>177</v>
      </c>
    </row>
    <row r="108" spans="1:16" ht="12.75">
      <c r="A108" t="s">
        <v>49</v>
      </c>
      <c s="34" t="s">
        <v>143</v>
      </c>
      <c s="34" t="s">
        <v>613</v>
      </c>
      <c s="35" t="s">
        <v>52</v>
      </c>
      <c s="6" t="s">
        <v>614</v>
      </c>
      <c s="36" t="s">
        <v>146</v>
      </c>
      <c s="37">
        <v>10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52</v>
      </c>
    </row>
    <row r="110" spans="1:5" ht="12.75">
      <c r="A110" s="35" t="s">
        <v>58</v>
      </c>
      <c r="E110" s="40" t="s">
        <v>52</v>
      </c>
    </row>
    <row r="111" spans="1:5" ht="12.75">
      <c r="A111" t="s">
        <v>59</v>
      </c>
      <c r="E111" s="39" t="s">
        <v>177</v>
      </c>
    </row>
    <row r="112" spans="1:16" ht="12.75">
      <c r="A112" t="s">
        <v>49</v>
      </c>
      <c s="34" t="s">
        <v>148</v>
      </c>
      <c s="34" t="s">
        <v>615</v>
      </c>
      <c s="35" t="s">
        <v>52</v>
      </c>
      <c s="6" t="s">
        <v>616</v>
      </c>
      <c s="36" t="s">
        <v>146</v>
      </c>
      <c s="37">
        <v>10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52</v>
      </c>
    </row>
    <row r="114" spans="1:5" ht="12.75">
      <c r="A114" s="35" t="s">
        <v>58</v>
      </c>
      <c r="E114" s="40" t="s">
        <v>52</v>
      </c>
    </row>
    <row r="115" spans="1:5" ht="12.75">
      <c r="A115" t="s">
        <v>59</v>
      </c>
      <c r="E115" s="39" t="s">
        <v>177</v>
      </c>
    </row>
    <row r="116" spans="1:16" ht="25.5">
      <c r="A116" t="s">
        <v>49</v>
      </c>
      <c s="34" t="s">
        <v>154</v>
      </c>
      <c s="34" t="s">
        <v>617</v>
      </c>
      <c s="35" t="s">
        <v>52</v>
      </c>
      <c s="6" t="s">
        <v>618</v>
      </c>
      <c s="36" t="s">
        <v>619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52</v>
      </c>
    </row>
    <row r="118" spans="1:5" ht="12.75">
      <c r="A118" s="35" t="s">
        <v>58</v>
      </c>
      <c r="E118" s="40" t="s">
        <v>52</v>
      </c>
    </row>
    <row r="119" spans="1:5" ht="12.75">
      <c r="A119" t="s">
        <v>59</v>
      </c>
      <c r="E119" s="39" t="s">
        <v>177</v>
      </c>
    </row>
    <row r="120" spans="1:16" ht="12.75">
      <c r="A120" t="s">
        <v>49</v>
      </c>
      <c s="34" t="s">
        <v>158</v>
      </c>
      <c s="34" t="s">
        <v>620</v>
      </c>
      <c s="35" t="s">
        <v>52</v>
      </c>
      <c s="6" t="s">
        <v>621</v>
      </c>
      <c s="36" t="s">
        <v>622</v>
      </c>
      <c s="37">
        <v>48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52</v>
      </c>
    </row>
    <row r="122" spans="1:5" ht="12.75">
      <c r="A122" s="35" t="s">
        <v>58</v>
      </c>
      <c r="E122" s="40" t="s">
        <v>52</v>
      </c>
    </row>
    <row r="123" spans="1:5" ht="12.75">
      <c r="A123" t="s">
        <v>59</v>
      </c>
      <c r="E123" s="39" t="s">
        <v>177</v>
      </c>
    </row>
    <row r="124" spans="1:16" ht="12.75">
      <c r="A124" t="s">
        <v>49</v>
      </c>
      <c s="34" t="s">
        <v>162</v>
      </c>
      <c s="34" t="s">
        <v>623</v>
      </c>
      <c s="35" t="s">
        <v>52</v>
      </c>
      <c s="6" t="s">
        <v>624</v>
      </c>
      <c s="36" t="s">
        <v>191</v>
      </c>
      <c s="37">
        <v>3.6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52</v>
      </c>
    </row>
    <row r="126" spans="1:5" ht="12.75">
      <c r="A126" s="35" t="s">
        <v>58</v>
      </c>
      <c r="E126" s="40" t="s">
        <v>591</v>
      </c>
    </row>
    <row r="127" spans="1:5" ht="12.75">
      <c r="A127" t="s">
        <v>59</v>
      </c>
      <c r="E127" s="39" t="s">
        <v>177</v>
      </c>
    </row>
    <row r="128" spans="1:13" ht="12.75">
      <c r="A128" t="s">
        <v>46</v>
      </c>
      <c r="C128" s="31" t="s">
        <v>81</v>
      </c>
      <c r="E128" s="33" t="s">
        <v>625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49</v>
      </c>
      <c s="34" t="s">
        <v>389</v>
      </c>
      <c s="34" t="s">
        <v>626</v>
      </c>
      <c s="35" t="s">
        <v>52</v>
      </c>
      <c s="6" t="s">
        <v>627</v>
      </c>
      <c s="36" t="s">
        <v>146</v>
      </c>
      <c s="37">
        <v>9.2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12.75">
      <c r="A131" s="35" t="s">
        <v>58</v>
      </c>
      <c r="E131" s="40" t="s">
        <v>628</v>
      </c>
    </row>
    <row r="132" spans="1:5" ht="12.75">
      <c r="A132" t="s">
        <v>59</v>
      </c>
      <c r="E132" s="39" t="s">
        <v>177</v>
      </c>
    </row>
    <row r="133" spans="1:13" ht="12.75">
      <c r="A133" t="s">
        <v>46</v>
      </c>
      <c r="C133" s="31" t="s">
        <v>84</v>
      </c>
      <c r="E133" s="33" t="s">
        <v>526</v>
      </c>
      <c r="J133" s="32">
        <f>0</f>
      </c>
      <c s="32">
        <f>0</f>
      </c>
      <c s="32">
        <f>0+L134+L138</f>
      </c>
      <c s="32">
        <f>0+M134+M138</f>
      </c>
    </row>
    <row r="134" spans="1:16" ht="12.75">
      <c r="A134" t="s">
        <v>49</v>
      </c>
      <c s="34" t="s">
        <v>394</v>
      </c>
      <c s="34" t="s">
        <v>629</v>
      </c>
      <c s="35" t="s">
        <v>52</v>
      </c>
      <c s="6" t="s">
        <v>630</v>
      </c>
      <c s="36" t="s">
        <v>191</v>
      </c>
      <c s="37">
        <v>27.18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51">
      <c r="A136" s="35" t="s">
        <v>58</v>
      </c>
      <c r="E136" s="40" t="s">
        <v>594</v>
      </c>
    </row>
    <row r="137" spans="1:5" ht="12.75">
      <c r="A137" t="s">
        <v>59</v>
      </c>
      <c r="E137" s="39" t="s">
        <v>177</v>
      </c>
    </row>
    <row r="138" spans="1:16" ht="12.75">
      <c r="A138" t="s">
        <v>49</v>
      </c>
      <c s="34" t="s">
        <v>399</v>
      </c>
      <c s="34" t="s">
        <v>631</v>
      </c>
      <c s="35" t="s">
        <v>52</v>
      </c>
      <c s="6" t="s">
        <v>632</v>
      </c>
      <c s="36" t="s">
        <v>191</v>
      </c>
      <c s="37">
        <v>3.6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58</v>
      </c>
      <c r="E140" s="40" t="s">
        <v>591</v>
      </c>
    </row>
    <row r="141" spans="1:5" ht="12.75">
      <c r="A141" t="s">
        <v>59</v>
      </c>
      <c r="E141" s="39" t="s">
        <v>177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633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633</v>
      </c>
      <c r="E4" s="26" t="s">
        <v>634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COUNTIFS(L8:L127,"=0",A8:A127,"P")+COUNTIFS(L8:L127,"",A8:A127,"P")+SUM(Q8:Q127)</f>
      </c>
    </row>
    <row r="8" spans="1:13" ht="12.75">
      <c r="A8" t="s">
        <v>44</v>
      </c>
      <c r="C8" s="28" t="s">
        <v>637</v>
      </c>
      <c r="E8" s="30" t="s">
        <v>636</v>
      </c>
      <c r="J8" s="29">
        <f>0+J9+J122</f>
      </c>
      <c s="29">
        <f>0+K9+K122</f>
      </c>
      <c s="29">
        <f>0+L9+L122</f>
      </c>
      <c s="29">
        <f>0+M9+M122</f>
      </c>
    </row>
    <row r="9" spans="1:13" ht="12.75">
      <c r="A9" t="s">
        <v>46</v>
      </c>
      <c r="C9" s="31" t="s">
        <v>50</v>
      </c>
      <c r="E9" s="33" t="s">
        <v>466</v>
      </c>
      <c r="J9" s="32">
        <f>0</f>
      </c>
      <c s="32">
        <f>0</f>
      </c>
      <c s="32">
        <f>0+L10+L14+L18+L22+L26+L30+L34+L38+L42+L46+L50+L54+L58+L62+L66+L70+L74+L78+L82+L86+L90+L94+L98+L102+L106+L110+L114+L118</f>
      </c>
      <c s="32">
        <f>0+M10+M14+M18+M22+M26+M30+M34+M38+M42+M46+M50+M54+M58+M62+M66+M70+M74+M78+M82+M86+M90+M94+M98+M102+M106+M110+M114+M118</f>
      </c>
    </row>
    <row r="10" spans="1:16" ht="25.5">
      <c r="A10" t="s">
        <v>49</v>
      </c>
      <c s="34" t="s">
        <v>50</v>
      </c>
      <c s="34" t="s">
        <v>638</v>
      </c>
      <c s="35" t="s">
        <v>52</v>
      </c>
      <c s="6" t="s">
        <v>639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58</v>
      </c>
      <c r="E12" s="40" t="s">
        <v>52</v>
      </c>
    </row>
    <row r="13" spans="1:5" ht="12.75">
      <c r="A13" t="s">
        <v>59</v>
      </c>
      <c r="E13" s="39" t="s">
        <v>177</v>
      </c>
    </row>
    <row r="14" spans="1:16" ht="25.5">
      <c r="A14" t="s">
        <v>49</v>
      </c>
      <c s="34" t="s">
        <v>27</v>
      </c>
      <c s="34" t="s">
        <v>640</v>
      </c>
      <c s="35" t="s">
        <v>52</v>
      </c>
      <c s="6" t="s">
        <v>641</v>
      </c>
      <c s="36" t="s">
        <v>54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52</v>
      </c>
    </row>
    <row r="17" spans="1:5" ht="12.75">
      <c r="A17" t="s">
        <v>59</v>
      </c>
      <c r="E17" s="39" t="s">
        <v>177</v>
      </c>
    </row>
    <row r="18" spans="1:16" ht="12.75">
      <c r="A18" t="s">
        <v>49</v>
      </c>
      <c s="34" t="s">
        <v>26</v>
      </c>
      <c s="34" t="s">
        <v>642</v>
      </c>
      <c s="35" t="s">
        <v>52</v>
      </c>
      <c s="6" t="s">
        <v>643</v>
      </c>
      <c s="36" t="s">
        <v>54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58</v>
      </c>
      <c r="E20" s="40" t="s">
        <v>52</v>
      </c>
    </row>
    <row r="21" spans="1:5" ht="12.75">
      <c r="A21" t="s">
        <v>59</v>
      </c>
      <c r="E21" s="39" t="s">
        <v>177</v>
      </c>
    </row>
    <row r="22" spans="1:16" ht="12.75">
      <c r="A22" t="s">
        <v>49</v>
      </c>
      <c s="34" t="s">
        <v>66</v>
      </c>
      <c s="34" t="s">
        <v>644</v>
      </c>
      <c s="35" t="s">
        <v>52</v>
      </c>
      <c s="6" t="s">
        <v>645</v>
      </c>
      <c s="36" t="s">
        <v>54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58</v>
      </c>
      <c r="E24" s="40" t="s">
        <v>52</v>
      </c>
    </row>
    <row r="25" spans="1:5" ht="12.75">
      <c r="A25" t="s">
        <v>59</v>
      </c>
      <c r="E25" s="39" t="s">
        <v>177</v>
      </c>
    </row>
    <row r="26" spans="1:16" ht="12.75">
      <c r="A26" t="s">
        <v>49</v>
      </c>
      <c s="34" t="s">
        <v>69</v>
      </c>
      <c s="34" t="s">
        <v>646</v>
      </c>
      <c s="35" t="s">
        <v>52</v>
      </c>
      <c s="6" t="s">
        <v>647</v>
      </c>
      <c s="36" t="s">
        <v>54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58</v>
      </c>
      <c r="E28" s="40" t="s">
        <v>52</v>
      </c>
    </row>
    <row r="29" spans="1:5" ht="12.75">
      <c r="A29" t="s">
        <v>59</v>
      </c>
      <c r="E29" s="39" t="s">
        <v>177</v>
      </c>
    </row>
    <row r="30" spans="1:16" ht="12.75">
      <c r="A30" t="s">
        <v>49</v>
      </c>
      <c s="34" t="s">
        <v>74</v>
      </c>
      <c s="34" t="s">
        <v>648</v>
      </c>
      <c s="35" t="s">
        <v>52</v>
      </c>
      <c s="6" t="s">
        <v>649</v>
      </c>
      <c s="36" t="s">
        <v>54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58</v>
      </c>
      <c r="E32" s="40" t="s">
        <v>52</v>
      </c>
    </row>
    <row r="33" spans="1:5" ht="12.75">
      <c r="A33" t="s">
        <v>59</v>
      </c>
      <c r="E33" s="39" t="s">
        <v>177</v>
      </c>
    </row>
    <row r="34" spans="1:16" ht="12.75">
      <c r="A34" t="s">
        <v>49</v>
      </c>
      <c s="34" t="s">
        <v>78</v>
      </c>
      <c s="34" t="s">
        <v>650</v>
      </c>
      <c s="35" t="s">
        <v>52</v>
      </c>
      <c s="6" t="s">
        <v>651</v>
      </c>
      <c s="36" t="s">
        <v>54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58</v>
      </c>
      <c r="E36" s="40" t="s">
        <v>52</v>
      </c>
    </row>
    <row r="37" spans="1:5" ht="12.75">
      <c r="A37" t="s">
        <v>59</v>
      </c>
      <c r="E37" s="39" t="s">
        <v>177</v>
      </c>
    </row>
    <row r="38" spans="1:16" ht="12.75">
      <c r="A38" t="s">
        <v>49</v>
      </c>
      <c s="34" t="s">
        <v>81</v>
      </c>
      <c s="34" t="s">
        <v>652</v>
      </c>
      <c s="35" t="s">
        <v>52</v>
      </c>
      <c s="6" t="s">
        <v>653</v>
      </c>
      <c s="36" t="s">
        <v>54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58</v>
      </c>
      <c r="E40" s="40" t="s">
        <v>52</v>
      </c>
    </row>
    <row r="41" spans="1:5" ht="12.75">
      <c r="A41" t="s">
        <v>59</v>
      </c>
      <c r="E41" s="39" t="s">
        <v>177</v>
      </c>
    </row>
    <row r="42" spans="1:16" ht="12.75">
      <c r="A42" t="s">
        <v>49</v>
      </c>
      <c s="34" t="s">
        <v>84</v>
      </c>
      <c s="34" t="s">
        <v>654</v>
      </c>
      <c s="35" t="s">
        <v>52</v>
      </c>
      <c s="6" t="s">
        <v>655</v>
      </c>
      <c s="36" t="s">
        <v>54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58</v>
      </c>
      <c r="E44" s="40" t="s">
        <v>52</v>
      </c>
    </row>
    <row r="45" spans="1:5" ht="12.75">
      <c r="A45" t="s">
        <v>59</v>
      </c>
      <c r="E45" s="39" t="s">
        <v>177</v>
      </c>
    </row>
    <row r="46" spans="1:16" ht="12.75">
      <c r="A46" t="s">
        <v>49</v>
      </c>
      <c s="34" t="s">
        <v>87</v>
      </c>
      <c s="34" t="s">
        <v>656</v>
      </c>
      <c s="35" t="s">
        <v>52</v>
      </c>
      <c s="6" t="s">
        <v>657</v>
      </c>
      <c s="36" t="s">
        <v>54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58</v>
      </c>
      <c r="E48" s="40" t="s">
        <v>52</v>
      </c>
    </row>
    <row r="49" spans="1:5" ht="12.75">
      <c r="A49" t="s">
        <v>59</v>
      </c>
      <c r="E49" s="39" t="s">
        <v>177</v>
      </c>
    </row>
    <row r="50" spans="1:16" ht="12.75">
      <c r="A50" t="s">
        <v>49</v>
      </c>
      <c s="34" t="s">
        <v>90</v>
      </c>
      <c s="34" t="s">
        <v>658</v>
      </c>
      <c s="35" t="s">
        <v>52</v>
      </c>
      <c s="6" t="s">
        <v>659</v>
      </c>
      <c s="36" t="s">
        <v>54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58</v>
      </c>
      <c r="E52" s="40" t="s">
        <v>52</v>
      </c>
    </row>
    <row r="53" spans="1:5" ht="12.75">
      <c r="A53" t="s">
        <v>59</v>
      </c>
      <c r="E53" s="39" t="s">
        <v>177</v>
      </c>
    </row>
    <row r="54" spans="1:16" ht="12.75">
      <c r="A54" t="s">
        <v>49</v>
      </c>
      <c s="34" t="s">
        <v>94</v>
      </c>
      <c s="34" t="s">
        <v>660</v>
      </c>
      <c s="35" t="s">
        <v>52</v>
      </c>
      <c s="6" t="s">
        <v>661</v>
      </c>
      <c s="36" t="s">
        <v>54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58</v>
      </c>
      <c r="E56" s="40" t="s">
        <v>52</v>
      </c>
    </row>
    <row r="57" spans="1:5" ht="12.75">
      <c r="A57" t="s">
        <v>59</v>
      </c>
      <c r="E57" s="39" t="s">
        <v>177</v>
      </c>
    </row>
    <row r="58" spans="1:16" ht="12.75">
      <c r="A58" t="s">
        <v>49</v>
      </c>
      <c s="34" t="s">
        <v>97</v>
      </c>
      <c s="34" t="s">
        <v>662</v>
      </c>
      <c s="35" t="s">
        <v>52</v>
      </c>
      <c s="6" t="s">
        <v>663</v>
      </c>
      <c s="36" t="s">
        <v>54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58</v>
      </c>
      <c r="E60" s="40" t="s">
        <v>52</v>
      </c>
    </row>
    <row r="61" spans="1:5" ht="12.75">
      <c r="A61" t="s">
        <v>59</v>
      </c>
      <c r="E61" s="39" t="s">
        <v>177</v>
      </c>
    </row>
    <row r="62" spans="1:16" ht="25.5">
      <c r="A62" t="s">
        <v>49</v>
      </c>
      <c s="34" t="s">
        <v>101</v>
      </c>
      <c s="34" t="s">
        <v>664</v>
      </c>
      <c s="35" t="s">
        <v>52</v>
      </c>
      <c s="6" t="s">
        <v>665</v>
      </c>
      <c s="36" t="s">
        <v>54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58</v>
      </c>
      <c r="E64" s="40" t="s">
        <v>52</v>
      </c>
    </row>
    <row r="65" spans="1:5" ht="12.75">
      <c r="A65" t="s">
        <v>59</v>
      </c>
      <c r="E65" s="39" t="s">
        <v>177</v>
      </c>
    </row>
    <row r="66" spans="1:16" ht="25.5">
      <c r="A66" t="s">
        <v>49</v>
      </c>
      <c s="34" t="s">
        <v>106</v>
      </c>
      <c s="34" t="s">
        <v>666</v>
      </c>
      <c s="35" t="s">
        <v>52</v>
      </c>
      <c s="6" t="s">
        <v>667</v>
      </c>
      <c s="36" t="s">
        <v>54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58</v>
      </c>
      <c r="E68" s="40" t="s">
        <v>52</v>
      </c>
    </row>
    <row r="69" spans="1:5" ht="12.75">
      <c r="A69" t="s">
        <v>59</v>
      </c>
      <c r="E69" s="39" t="s">
        <v>177</v>
      </c>
    </row>
    <row r="70" spans="1:16" ht="12.75">
      <c r="A70" t="s">
        <v>49</v>
      </c>
      <c s="34" t="s">
        <v>110</v>
      </c>
      <c s="34" t="s">
        <v>668</v>
      </c>
      <c s="35" t="s">
        <v>52</v>
      </c>
      <c s="6" t="s">
        <v>669</v>
      </c>
      <c s="36" t="s">
        <v>54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58</v>
      </c>
      <c r="E72" s="40" t="s">
        <v>52</v>
      </c>
    </row>
    <row r="73" spans="1:5" ht="12.75">
      <c r="A73" t="s">
        <v>59</v>
      </c>
      <c r="E73" s="39" t="s">
        <v>177</v>
      </c>
    </row>
    <row r="74" spans="1:16" ht="25.5">
      <c r="A74" t="s">
        <v>49</v>
      </c>
      <c s="34" t="s">
        <v>113</v>
      </c>
      <c s="34" t="s">
        <v>670</v>
      </c>
      <c s="35" t="s">
        <v>52</v>
      </c>
      <c s="6" t="s">
        <v>671</v>
      </c>
      <c s="36" t="s">
        <v>54</v>
      </c>
      <c s="37">
        <v>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58</v>
      </c>
      <c r="E76" s="40" t="s">
        <v>52</v>
      </c>
    </row>
    <row r="77" spans="1:5" ht="12.75">
      <c r="A77" t="s">
        <v>59</v>
      </c>
      <c r="E77" s="39" t="s">
        <v>177</v>
      </c>
    </row>
    <row r="78" spans="1:16" ht="12.75">
      <c r="A78" t="s">
        <v>49</v>
      </c>
      <c s="34" t="s">
        <v>117</v>
      </c>
      <c s="34" t="s">
        <v>672</v>
      </c>
      <c s="35" t="s">
        <v>52</v>
      </c>
      <c s="6" t="s">
        <v>673</v>
      </c>
      <c s="36" t="s">
        <v>54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58</v>
      </c>
      <c r="E80" s="40" t="s">
        <v>52</v>
      </c>
    </row>
    <row r="81" spans="1:5" ht="12.75">
      <c r="A81" t="s">
        <v>59</v>
      </c>
      <c r="E81" s="39" t="s">
        <v>177</v>
      </c>
    </row>
    <row r="82" spans="1:16" ht="12.75">
      <c r="A82" t="s">
        <v>49</v>
      </c>
      <c s="34" t="s">
        <v>121</v>
      </c>
      <c s="34" t="s">
        <v>674</v>
      </c>
      <c s="35" t="s">
        <v>52</v>
      </c>
      <c s="6" t="s">
        <v>675</v>
      </c>
      <c s="36" t="s">
        <v>146</v>
      </c>
      <c s="37">
        <v>490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58</v>
      </c>
      <c r="E84" s="40" t="s">
        <v>52</v>
      </c>
    </row>
    <row r="85" spans="1:5" ht="12.75">
      <c r="A85" t="s">
        <v>59</v>
      </c>
      <c r="E85" s="39" t="s">
        <v>177</v>
      </c>
    </row>
    <row r="86" spans="1:16" ht="12.75">
      <c r="A86" t="s">
        <v>49</v>
      </c>
      <c s="34" t="s">
        <v>125</v>
      </c>
      <c s="34" t="s">
        <v>676</v>
      </c>
      <c s="35" t="s">
        <v>52</v>
      </c>
      <c s="6" t="s">
        <v>677</v>
      </c>
      <c s="36" t="s">
        <v>146</v>
      </c>
      <c s="37">
        <v>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58</v>
      </c>
      <c r="E88" s="40" t="s">
        <v>52</v>
      </c>
    </row>
    <row r="89" spans="1:5" ht="12.75">
      <c r="A89" t="s">
        <v>59</v>
      </c>
      <c r="E89" s="39" t="s">
        <v>177</v>
      </c>
    </row>
    <row r="90" spans="1:16" ht="12.75">
      <c r="A90" t="s">
        <v>49</v>
      </c>
      <c s="34" t="s">
        <v>130</v>
      </c>
      <c s="34" t="s">
        <v>678</v>
      </c>
      <c s="35" t="s">
        <v>52</v>
      </c>
      <c s="6" t="s">
        <v>679</v>
      </c>
      <c s="36" t="s">
        <v>146</v>
      </c>
      <c s="37">
        <v>380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58</v>
      </c>
      <c r="E92" s="40" t="s">
        <v>52</v>
      </c>
    </row>
    <row r="93" spans="1:5" ht="12.75">
      <c r="A93" t="s">
        <v>59</v>
      </c>
      <c r="E93" s="39" t="s">
        <v>177</v>
      </c>
    </row>
    <row r="94" spans="1:16" ht="12.75">
      <c r="A94" t="s">
        <v>49</v>
      </c>
      <c s="34" t="s">
        <v>134</v>
      </c>
      <c s="34" t="s">
        <v>680</v>
      </c>
      <c s="35" t="s">
        <v>52</v>
      </c>
      <c s="6" t="s">
        <v>681</v>
      </c>
      <c s="36" t="s">
        <v>146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58</v>
      </c>
      <c r="E96" s="40" t="s">
        <v>52</v>
      </c>
    </row>
    <row r="97" spans="1:5" ht="12.75">
      <c r="A97" t="s">
        <v>59</v>
      </c>
      <c r="E97" s="39" t="s">
        <v>177</v>
      </c>
    </row>
    <row r="98" spans="1:16" ht="12.75">
      <c r="A98" t="s">
        <v>49</v>
      </c>
      <c s="34" t="s">
        <v>139</v>
      </c>
      <c s="34" t="s">
        <v>682</v>
      </c>
      <c s="35" t="s">
        <v>52</v>
      </c>
      <c s="6" t="s">
        <v>683</v>
      </c>
      <c s="36" t="s">
        <v>146</v>
      </c>
      <c s="37">
        <v>172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58</v>
      </c>
      <c r="E100" s="40" t="s">
        <v>52</v>
      </c>
    </row>
    <row r="101" spans="1:5" ht="12.75">
      <c r="A101" t="s">
        <v>59</v>
      </c>
      <c r="E101" s="39" t="s">
        <v>177</v>
      </c>
    </row>
    <row r="102" spans="1:16" ht="25.5">
      <c r="A102" t="s">
        <v>49</v>
      </c>
      <c s="34" t="s">
        <v>143</v>
      </c>
      <c s="34" t="s">
        <v>107</v>
      </c>
      <c s="35" t="s">
        <v>52</v>
      </c>
      <c s="6" t="s">
        <v>108</v>
      </c>
      <c s="36" t="s">
        <v>54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58</v>
      </c>
      <c r="E104" s="40" t="s">
        <v>52</v>
      </c>
    </row>
    <row r="105" spans="1:5" ht="12.75">
      <c r="A105" t="s">
        <v>59</v>
      </c>
      <c r="E105" s="39" t="s">
        <v>177</v>
      </c>
    </row>
    <row r="106" spans="1:16" ht="25.5">
      <c r="A106" t="s">
        <v>49</v>
      </c>
      <c s="34" t="s">
        <v>148</v>
      </c>
      <c s="34" t="s">
        <v>684</v>
      </c>
      <c s="35" t="s">
        <v>52</v>
      </c>
      <c s="6" t="s">
        <v>685</v>
      </c>
      <c s="36" t="s">
        <v>54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58</v>
      </c>
      <c r="E108" s="40" t="s">
        <v>52</v>
      </c>
    </row>
    <row r="109" spans="1:5" ht="12.75">
      <c r="A109" t="s">
        <v>59</v>
      </c>
      <c r="E109" s="39" t="s">
        <v>177</v>
      </c>
    </row>
    <row r="110" spans="1:16" ht="25.5">
      <c r="A110" t="s">
        <v>49</v>
      </c>
      <c s="34" t="s">
        <v>154</v>
      </c>
      <c s="34" t="s">
        <v>686</v>
      </c>
      <c s="35" t="s">
        <v>52</v>
      </c>
      <c s="6" t="s">
        <v>687</v>
      </c>
      <c s="36" t="s">
        <v>54</v>
      </c>
      <c s="37">
        <v>20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58</v>
      </c>
      <c r="E112" s="40" t="s">
        <v>52</v>
      </c>
    </row>
    <row r="113" spans="1:5" ht="12.75">
      <c r="A113" t="s">
        <v>59</v>
      </c>
      <c r="E113" s="39" t="s">
        <v>177</v>
      </c>
    </row>
    <row r="114" spans="1:16" ht="12.75">
      <c r="A114" t="s">
        <v>49</v>
      </c>
      <c s="34" t="s">
        <v>158</v>
      </c>
      <c s="34" t="s">
        <v>163</v>
      </c>
      <c s="35" t="s">
        <v>52</v>
      </c>
      <c s="6" t="s">
        <v>164</v>
      </c>
      <c s="36" t="s">
        <v>146</v>
      </c>
      <c s="37">
        <v>520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58</v>
      </c>
      <c r="E116" s="40" t="s">
        <v>52</v>
      </c>
    </row>
    <row r="117" spans="1:5" ht="12.75">
      <c r="A117" t="s">
        <v>59</v>
      </c>
      <c r="E117" s="39" t="s">
        <v>177</v>
      </c>
    </row>
    <row r="118" spans="1:16" ht="12.75">
      <c r="A118" t="s">
        <v>49</v>
      </c>
      <c s="34" t="s">
        <v>162</v>
      </c>
      <c s="34" t="s">
        <v>688</v>
      </c>
      <c s="35" t="s">
        <v>52</v>
      </c>
      <c s="6" t="s">
        <v>689</v>
      </c>
      <c s="36" t="s">
        <v>146</v>
      </c>
      <c s="37">
        <v>520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58</v>
      </c>
      <c r="E120" s="40" t="s">
        <v>52</v>
      </c>
    </row>
    <row r="121" spans="1:5" ht="12.75">
      <c r="A121" t="s">
        <v>59</v>
      </c>
      <c r="E121" s="39" t="s">
        <v>177</v>
      </c>
    </row>
    <row r="122" spans="1:13" ht="12.75">
      <c r="A122" t="s">
        <v>46</v>
      </c>
      <c r="C122" s="31" t="s">
        <v>27</v>
      </c>
      <c r="E122" s="33" t="s">
        <v>477</v>
      </c>
      <c r="J122" s="32">
        <f>0</f>
      </c>
      <c s="32">
        <f>0</f>
      </c>
      <c s="32">
        <f>0+L123+L127</f>
      </c>
      <c s="32">
        <f>0+M123+M127</f>
      </c>
    </row>
    <row r="123" spans="1:16" ht="12.75">
      <c r="A123" t="s">
        <v>49</v>
      </c>
      <c s="34" t="s">
        <v>389</v>
      </c>
      <c s="34" t="s">
        <v>690</v>
      </c>
      <c s="35" t="s">
        <v>52</v>
      </c>
      <c s="6" t="s">
        <v>691</v>
      </c>
      <c s="36" t="s">
        <v>187</v>
      </c>
      <c s="37">
        <v>162.4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52</v>
      </c>
    </row>
    <row r="125" spans="1:5" ht="12.75">
      <c r="A125" s="35" t="s">
        <v>58</v>
      </c>
      <c r="E125" s="40" t="s">
        <v>52</v>
      </c>
    </row>
    <row r="126" spans="1:5" ht="12.75">
      <c r="A126" t="s">
        <v>59</v>
      </c>
      <c r="E126" s="39" t="s">
        <v>177</v>
      </c>
    </row>
    <row r="127" spans="1:16" ht="12.75">
      <c r="A127" t="s">
        <v>49</v>
      </c>
      <c s="34" t="s">
        <v>394</v>
      </c>
      <c s="34" t="s">
        <v>692</v>
      </c>
      <c s="35" t="s">
        <v>52</v>
      </c>
      <c s="6" t="s">
        <v>693</v>
      </c>
      <c s="36" t="s">
        <v>187</v>
      </c>
      <c s="37">
        <v>162.4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52</v>
      </c>
    </row>
    <row r="129" spans="1:5" ht="12.75">
      <c r="A129" s="35" t="s">
        <v>58</v>
      </c>
      <c r="E129" s="40" t="s">
        <v>52</v>
      </c>
    </row>
    <row r="130" spans="1:5" ht="12.75">
      <c r="A130" t="s">
        <v>59</v>
      </c>
      <c r="E130" s="39" t="s">
        <v>177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694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694</v>
      </c>
      <c r="E4" s="26" t="s">
        <v>695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698</v>
      </c>
      <c r="E8" s="30" t="s">
        <v>697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699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700</v>
      </c>
      <c s="35" t="s">
        <v>52</v>
      </c>
      <c s="6" t="s">
        <v>701</v>
      </c>
      <c s="36" t="s">
        <v>151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56</v>
      </c>
      <c r="E11" s="39" t="s">
        <v>702</v>
      </c>
    </row>
    <row r="12" spans="1:5" ht="12.75">
      <c r="A12" s="35" t="s">
        <v>58</v>
      </c>
      <c r="E12" s="40" t="s">
        <v>703</v>
      </c>
    </row>
    <row r="13" spans="1:5" ht="89.25">
      <c r="A13" t="s">
        <v>59</v>
      </c>
      <c r="E13" s="39" t="s">
        <v>704</v>
      </c>
    </row>
    <row r="14" spans="1:16" ht="12.75">
      <c r="A14" t="s">
        <v>49</v>
      </c>
      <c s="34" t="s">
        <v>27</v>
      </c>
      <c s="34" t="s">
        <v>705</v>
      </c>
      <c s="35" t="s">
        <v>52</v>
      </c>
      <c s="6" t="s">
        <v>706</v>
      </c>
      <c s="36" t="s">
        <v>151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137</v>
      </c>
      <c>
        <f>(M14*21)/100</f>
      </c>
      <c t="s">
        <v>27</v>
      </c>
    </row>
    <row r="15" spans="1:5" ht="12.75">
      <c r="A15" s="35" t="s">
        <v>56</v>
      </c>
      <c r="E15" s="39" t="s">
        <v>707</v>
      </c>
    </row>
    <row r="16" spans="1:5" ht="12.75">
      <c r="A16" s="35" t="s">
        <v>58</v>
      </c>
      <c r="E16" s="40" t="s">
        <v>703</v>
      </c>
    </row>
    <row r="17" spans="1:5" ht="102">
      <c r="A17" t="s">
        <v>59</v>
      </c>
      <c r="E17" s="39" t="s">
        <v>708</v>
      </c>
    </row>
    <row r="18" spans="1:16" ht="12.75">
      <c r="A18" t="s">
        <v>49</v>
      </c>
      <c s="34" t="s">
        <v>26</v>
      </c>
      <c s="34" t="s">
        <v>709</v>
      </c>
      <c s="35" t="s">
        <v>52</v>
      </c>
      <c s="6" t="s">
        <v>710</v>
      </c>
      <c s="36" t="s">
        <v>151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137</v>
      </c>
      <c>
        <f>(M18*21)/100</f>
      </c>
      <c t="s">
        <v>27</v>
      </c>
    </row>
    <row r="19" spans="1:5" ht="12.75">
      <c r="A19" s="35" t="s">
        <v>56</v>
      </c>
      <c r="E19" s="39" t="s">
        <v>711</v>
      </c>
    </row>
    <row r="20" spans="1:5" ht="12.75">
      <c r="A20" s="35" t="s">
        <v>58</v>
      </c>
      <c r="E20" s="40" t="s">
        <v>703</v>
      </c>
    </row>
    <row r="21" spans="1:5" ht="38.25">
      <c r="A21" t="s">
        <v>59</v>
      </c>
      <c r="E21" s="39" t="s">
        <v>712</v>
      </c>
    </row>
    <row r="22" spans="1:13" ht="12.75">
      <c r="A22" t="s">
        <v>46</v>
      </c>
      <c r="C22" s="31" t="s">
        <v>27</v>
      </c>
      <c r="E22" s="33" t="s">
        <v>713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714</v>
      </c>
      <c s="35" t="s">
        <v>52</v>
      </c>
      <c s="6" t="s">
        <v>715</v>
      </c>
      <c s="36" t="s">
        <v>151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137</v>
      </c>
      <c>
        <f>(M23*21)/100</f>
      </c>
      <c t="s">
        <v>27</v>
      </c>
    </row>
    <row r="24" spans="1:5" ht="12.75">
      <c r="A24" s="35" t="s">
        <v>56</v>
      </c>
      <c r="E24" s="39" t="s">
        <v>716</v>
      </c>
    </row>
    <row r="25" spans="1:5" ht="12.75">
      <c r="A25" s="35" t="s">
        <v>58</v>
      </c>
      <c r="E25" s="40" t="s">
        <v>703</v>
      </c>
    </row>
    <row r="26" spans="1:5" ht="89.25">
      <c r="A26" t="s">
        <v>59</v>
      </c>
      <c r="E26" s="39" t="s">
        <v>717</v>
      </c>
    </row>
    <row r="27" spans="1:16" ht="12.75">
      <c r="A27" t="s">
        <v>49</v>
      </c>
      <c s="34" t="s">
        <v>69</v>
      </c>
      <c s="34" t="s">
        <v>718</v>
      </c>
      <c s="35" t="s">
        <v>52</v>
      </c>
      <c s="6" t="s">
        <v>719</v>
      </c>
      <c s="36" t="s">
        <v>151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137</v>
      </c>
      <c>
        <f>(M27*21)/100</f>
      </c>
      <c t="s">
        <v>27</v>
      </c>
    </row>
    <row r="28" spans="1:5" ht="12.75">
      <c r="A28" s="35" t="s">
        <v>56</v>
      </c>
      <c r="E28" s="39" t="s">
        <v>720</v>
      </c>
    </row>
    <row r="29" spans="1:5" ht="12.75">
      <c r="A29" s="35" t="s">
        <v>58</v>
      </c>
      <c r="E29" s="40" t="s">
        <v>703</v>
      </c>
    </row>
    <row r="30" spans="1:5" ht="76.5">
      <c r="A30" t="s">
        <v>59</v>
      </c>
      <c r="E30" s="39" t="s">
        <v>721</v>
      </c>
    </row>
    <row r="31" spans="1:16" ht="12.75">
      <c r="A31" t="s">
        <v>49</v>
      </c>
      <c s="34" t="s">
        <v>74</v>
      </c>
      <c s="34" t="s">
        <v>722</v>
      </c>
      <c s="35" t="s">
        <v>52</v>
      </c>
      <c s="6" t="s">
        <v>723</v>
      </c>
      <c s="36" t="s">
        <v>151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137</v>
      </c>
      <c>
        <f>(M31*21)/100</f>
      </c>
      <c t="s">
        <v>27</v>
      </c>
    </row>
    <row r="32" spans="1:5" ht="12.75">
      <c r="A32" s="35" t="s">
        <v>56</v>
      </c>
      <c r="E32" s="39" t="s">
        <v>724</v>
      </c>
    </row>
    <row r="33" spans="1:5" ht="12.75">
      <c r="A33" s="35" t="s">
        <v>58</v>
      </c>
      <c r="E33" s="40" t="s">
        <v>725</v>
      </c>
    </row>
    <row r="34" spans="1:5" ht="25.5">
      <c r="A34" t="s">
        <v>59</v>
      </c>
      <c r="E34" s="39" t="s">
        <v>726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